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5195" windowHeight="64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5" i="1" l="1"/>
  <c r="D25" i="1"/>
  <c r="C48" i="1"/>
  <c r="D46" i="1"/>
  <c r="E46" i="1"/>
  <c r="F46" i="1"/>
  <c r="G46" i="1"/>
  <c r="H46" i="1"/>
  <c r="I46" i="1"/>
  <c r="J46" i="1"/>
  <c r="K46" i="1"/>
  <c r="L46" i="1"/>
  <c r="M46" i="1"/>
  <c r="N46" i="1"/>
  <c r="O46" i="1"/>
  <c r="C46" i="1"/>
  <c r="O34" i="1"/>
  <c r="C59" i="1" s="1"/>
  <c r="O35" i="1"/>
  <c r="O36" i="1"/>
  <c r="C60" i="1" s="1"/>
  <c r="O37" i="1"/>
  <c r="C61" i="1" s="1"/>
  <c r="O38" i="1"/>
  <c r="C62" i="1" s="1"/>
  <c r="O39" i="1"/>
  <c r="O40" i="1"/>
  <c r="C64" i="1" s="1"/>
  <c r="O41" i="1"/>
  <c r="C65" i="1" s="1"/>
  <c r="O42" i="1"/>
  <c r="C66" i="1" s="1"/>
  <c r="O43" i="1"/>
  <c r="O44" i="1"/>
  <c r="O45" i="1"/>
  <c r="C68" i="1" s="1"/>
  <c r="O33" i="1"/>
  <c r="C58" i="1" s="1"/>
  <c r="O30" i="1"/>
  <c r="O31" i="1" s="1"/>
  <c r="O29" i="1"/>
  <c r="D31" i="1"/>
  <c r="E31" i="1"/>
  <c r="F31" i="1"/>
  <c r="G31" i="1"/>
  <c r="H31" i="1"/>
  <c r="I31" i="1"/>
  <c r="J31" i="1"/>
  <c r="K31" i="1"/>
  <c r="L31" i="1"/>
  <c r="M31" i="1"/>
  <c r="N31" i="1"/>
  <c r="C31" i="1"/>
  <c r="C86" i="1"/>
  <c r="C80" i="1"/>
  <c r="D76" i="1"/>
  <c r="E76" i="1"/>
  <c r="C76" i="1"/>
  <c r="C69" i="1"/>
  <c r="C81" i="1" s="1"/>
  <c r="C63" i="1"/>
  <c r="C67" i="1"/>
  <c r="C55" i="1"/>
  <c r="D45" i="1"/>
  <c r="E45" i="1"/>
  <c r="F45" i="1"/>
  <c r="G45" i="1"/>
  <c r="H45" i="1"/>
  <c r="I45" i="1"/>
  <c r="J45" i="1"/>
  <c r="K45" i="1"/>
  <c r="L45" i="1"/>
  <c r="M45" i="1"/>
  <c r="N45" i="1"/>
  <c r="C45" i="1"/>
  <c r="D17" i="2"/>
  <c r="D16" i="2"/>
  <c r="D44" i="1"/>
  <c r="E44" i="1"/>
  <c r="F44" i="1"/>
  <c r="G44" i="1"/>
  <c r="H44" i="1"/>
  <c r="I44" i="1"/>
  <c r="J44" i="1"/>
  <c r="K44" i="1"/>
  <c r="L44" i="1"/>
  <c r="M44" i="1"/>
  <c r="N44" i="1"/>
  <c r="C44" i="1"/>
  <c r="C72" i="1" l="1"/>
  <c r="C36" i="1"/>
  <c r="N35" i="1"/>
  <c r="E35" i="1"/>
  <c r="F35" i="1"/>
  <c r="G35" i="1"/>
  <c r="H35" i="1"/>
  <c r="I35" i="1"/>
  <c r="J35" i="1"/>
  <c r="K35" i="1"/>
  <c r="L35" i="1"/>
  <c r="M35" i="1"/>
  <c r="D35" i="1"/>
  <c r="C35" i="1"/>
  <c r="N33" i="1"/>
  <c r="M33" i="1"/>
  <c r="E33" i="1"/>
  <c r="F33" i="1"/>
  <c r="G33" i="1"/>
  <c r="H33" i="1"/>
  <c r="I33" i="1"/>
  <c r="J33" i="1"/>
  <c r="K33" i="1"/>
  <c r="D33" i="1"/>
  <c r="C33" i="1"/>
  <c r="D43" i="1" l="1"/>
  <c r="E43" i="1"/>
  <c r="F43" i="1"/>
  <c r="G43" i="1"/>
  <c r="H43" i="1"/>
  <c r="I43" i="1"/>
  <c r="J43" i="1"/>
  <c r="K43" i="1"/>
  <c r="L43" i="1"/>
  <c r="M43" i="1"/>
  <c r="N43" i="1"/>
  <c r="C43" i="1"/>
  <c r="D41" i="1"/>
  <c r="E41" i="1"/>
  <c r="F41" i="1"/>
  <c r="G41" i="1"/>
  <c r="H41" i="1"/>
  <c r="I41" i="1"/>
  <c r="J41" i="1"/>
  <c r="K41" i="1"/>
  <c r="L41" i="1"/>
  <c r="M41" i="1"/>
  <c r="N41" i="1"/>
  <c r="C41" i="1"/>
  <c r="D40" i="1"/>
  <c r="E40" i="1"/>
  <c r="F40" i="1"/>
  <c r="G40" i="1"/>
  <c r="H40" i="1"/>
  <c r="I40" i="1"/>
  <c r="J40" i="1"/>
  <c r="K40" i="1"/>
  <c r="L40" i="1"/>
  <c r="M40" i="1"/>
  <c r="N40" i="1"/>
  <c r="C40" i="1"/>
  <c r="D37" i="1"/>
  <c r="E37" i="1"/>
  <c r="F37" i="1"/>
  <c r="G37" i="1"/>
  <c r="H37" i="1"/>
  <c r="I37" i="1"/>
  <c r="J37" i="1"/>
  <c r="K37" i="1"/>
  <c r="L37" i="1"/>
  <c r="M37" i="1"/>
  <c r="N37" i="1"/>
  <c r="C37" i="1"/>
  <c r="D36" i="1"/>
  <c r="E36" i="1"/>
  <c r="F36" i="1"/>
  <c r="G36" i="1"/>
  <c r="H36" i="1"/>
  <c r="I36" i="1"/>
  <c r="J36" i="1"/>
  <c r="K36" i="1"/>
  <c r="L36" i="1"/>
  <c r="M36" i="1"/>
  <c r="N36" i="1"/>
  <c r="C16" i="1"/>
  <c r="D17" i="1"/>
  <c r="D38" i="1" s="1"/>
  <c r="D39" i="1" s="1"/>
  <c r="E17" i="1"/>
  <c r="E38" i="1" s="1"/>
  <c r="E39" i="1" s="1"/>
  <c r="F17" i="1"/>
  <c r="F38" i="1" s="1"/>
  <c r="F39" i="1" s="1"/>
  <c r="G17" i="1"/>
  <c r="G38" i="1" s="1"/>
  <c r="G39" i="1" s="1"/>
  <c r="H17" i="1"/>
  <c r="H38" i="1" s="1"/>
  <c r="H39" i="1" s="1"/>
  <c r="I17" i="1"/>
  <c r="I38" i="1" s="1"/>
  <c r="I39" i="1" s="1"/>
  <c r="J17" i="1"/>
  <c r="J38" i="1" s="1"/>
  <c r="J39" i="1" s="1"/>
  <c r="K17" i="1"/>
  <c r="K38" i="1" s="1"/>
  <c r="K39" i="1" s="1"/>
  <c r="L17" i="1"/>
  <c r="L38" i="1" s="1"/>
  <c r="L39" i="1" s="1"/>
  <c r="M17" i="1"/>
  <c r="M38" i="1" s="1"/>
  <c r="M39" i="1" s="1"/>
  <c r="N17" i="1"/>
  <c r="N38" i="1" s="1"/>
  <c r="N39" i="1" s="1"/>
  <c r="C17" i="1"/>
  <c r="C38" i="1" s="1"/>
  <c r="C39" i="1" s="1"/>
  <c r="D16" i="1"/>
  <c r="D19" i="1" s="1"/>
  <c r="E16" i="1"/>
  <c r="E19" i="1" s="1"/>
  <c r="F16" i="1"/>
  <c r="F19" i="1" s="1"/>
  <c r="G16" i="1"/>
  <c r="G19" i="1" s="1"/>
  <c r="H16" i="1"/>
  <c r="H19" i="1" s="1"/>
  <c r="I16" i="1"/>
  <c r="I19" i="1" s="1"/>
  <c r="J16" i="1"/>
  <c r="J19" i="1" s="1"/>
  <c r="K16" i="1"/>
  <c r="K19" i="1" s="1"/>
  <c r="L16" i="1"/>
  <c r="L19" i="1" s="1"/>
  <c r="M16" i="1"/>
  <c r="M19" i="1" s="1"/>
  <c r="N16" i="1"/>
  <c r="N19" i="1" s="1"/>
  <c r="D12" i="1"/>
  <c r="E12" i="1"/>
  <c r="F12" i="1"/>
  <c r="G12" i="1"/>
  <c r="H12" i="1"/>
  <c r="I12" i="1"/>
  <c r="J12" i="1"/>
  <c r="K12" i="1"/>
  <c r="L12" i="1"/>
  <c r="M12" i="1"/>
  <c r="N12" i="1"/>
  <c r="C12" i="1"/>
  <c r="D8" i="1"/>
  <c r="E8" i="1"/>
  <c r="F8" i="1"/>
  <c r="G8" i="1"/>
  <c r="H8" i="1"/>
  <c r="I8" i="1"/>
  <c r="J8" i="1"/>
  <c r="K8" i="1"/>
  <c r="L8" i="1"/>
  <c r="M8" i="1"/>
  <c r="N8" i="1"/>
  <c r="C8" i="1"/>
  <c r="D4" i="1"/>
  <c r="C4" i="1"/>
  <c r="F4" i="1"/>
  <c r="G4" i="1"/>
  <c r="H4" i="1"/>
  <c r="I4" i="1"/>
  <c r="J4" i="1"/>
  <c r="K4" i="1"/>
  <c r="L4" i="1"/>
  <c r="M4" i="1"/>
  <c r="N4" i="1"/>
  <c r="E4" i="1"/>
  <c r="C50" i="1" l="1"/>
  <c r="C19" i="1"/>
  <c r="O19" i="1" s="1"/>
  <c r="P19" i="1" s="1"/>
  <c r="Q19" i="1" l="1"/>
  <c r="B55" i="1" l="1"/>
  <c r="O28" i="1"/>
  <c r="D88" i="1" s="1"/>
  <c r="E88" i="1" s="1"/>
  <c r="O27" i="1"/>
  <c r="D87" i="1" s="1"/>
  <c r="E87" i="1" s="1"/>
  <c r="J15" i="1"/>
  <c r="I15" i="1"/>
  <c r="J11" i="1"/>
  <c r="D15" i="1"/>
  <c r="E15" i="1"/>
  <c r="F15" i="1"/>
  <c r="G15" i="1"/>
  <c r="H15" i="1"/>
  <c r="K15" i="1"/>
  <c r="L15" i="1"/>
  <c r="M15" i="1"/>
  <c r="N15" i="1"/>
  <c r="C15" i="1"/>
  <c r="D11" i="1"/>
  <c r="E11" i="1"/>
  <c r="F11" i="1"/>
  <c r="G11" i="1"/>
  <c r="H11" i="1"/>
  <c r="K11" i="1"/>
  <c r="L11" i="1"/>
  <c r="M11" i="1"/>
  <c r="N11" i="1"/>
  <c r="C11" i="1"/>
  <c r="I7" i="1"/>
  <c r="D7" i="1"/>
  <c r="E7" i="1"/>
  <c r="F7" i="1"/>
  <c r="H7" i="1"/>
  <c r="N7" i="1"/>
  <c r="C7" i="1"/>
  <c r="N20" i="1" l="1"/>
  <c r="N30" i="1" s="1"/>
  <c r="N42" i="1" s="1"/>
  <c r="D20" i="1"/>
  <c r="D30" i="1" s="1"/>
  <c r="D42" i="1" s="1"/>
  <c r="H20" i="1"/>
  <c r="H30" i="1" s="1"/>
  <c r="H42" i="1" s="1"/>
  <c r="F20" i="1"/>
  <c r="F30" i="1" s="1"/>
  <c r="F42" i="1" s="1"/>
  <c r="C20" i="1"/>
  <c r="E20" i="1"/>
  <c r="E30" i="1" s="1"/>
  <c r="E42" i="1" s="1"/>
  <c r="C82" i="1"/>
  <c r="O15" i="1"/>
  <c r="P15" i="1" s="1"/>
  <c r="Q15" i="1" s="1"/>
  <c r="L7" i="1"/>
  <c r="L20" i="1" s="1"/>
  <c r="L30" i="1" s="1"/>
  <c r="L42" i="1" s="1"/>
  <c r="G7" i="1"/>
  <c r="G20" i="1" s="1"/>
  <c r="G30" i="1" s="1"/>
  <c r="G42" i="1" s="1"/>
  <c r="K7" i="1"/>
  <c r="K20" i="1" s="1"/>
  <c r="K30" i="1" s="1"/>
  <c r="K42" i="1" s="1"/>
  <c r="M7" i="1"/>
  <c r="M20" i="1" s="1"/>
  <c r="M30" i="1" s="1"/>
  <c r="M42" i="1" s="1"/>
  <c r="I11" i="1"/>
  <c r="I20" i="1" s="1"/>
  <c r="I30" i="1" s="1"/>
  <c r="I42" i="1" s="1"/>
  <c r="J7" i="1"/>
  <c r="J20" i="1" s="1"/>
  <c r="J30" i="1" s="1"/>
  <c r="J42" i="1" s="1"/>
  <c r="O20" i="1" l="1"/>
  <c r="E64" i="1"/>
  <c r="D64" i="1"/>
  <c r="E67" i="1"/>
  <c r="D67" i="1"/>
  <c r="E61" i="1"/>
  <c r="D61" i="1"/>
  <c r="D70" i="1"/>
  <c r="O11" i="1"/>
  <c r="P11" i="1" s="1"/>
  <c r="Q11" i="1" s="1"/>
  <c r="O7" i="1"/>
  <c r="P7" i="1" s="1"/>
  <c r="Q7" i="1" s="1"/>
  <c r="C42" i="1" l="1"/>
  <c r="E82" i="1"/>
  <c r="D82" i="1"/>
  <c r="D62" i="1"/>
  <c r="E62" i="1"/>
  <c r="E70" i="1"/>
  <c r="L47" i="1"/>
  <c r="J47" i="1"/>
  <c r="I47" i="1"/>
  <c r="K47" i="1"/>
  <c r="D55" i="1"/>
  <c r="D56" i="1" s="1"/>
  <c r="H47" i="1"/>
  <c r="E47" i="1"/>
  <c r="G47" i="1"/>
  <c r="N47" i="1"/>
  <c r="F47" i="1"/>
  <c r="C47" i="1" l="1"/>
  <c r="D63" i="1"/>
  <c r="E63" i="1"/>
  <c r="C56" i="1"/>
  <c r="D47" i="1"/>
  <c r="D48" i="1" s="1"/>
  <c r="E55" i="1"/>
  <c r="E56" i="1" s="1"/>
  <c r="M47" i="1"/>
  <c r="E48" i="1" l="1"/>
  <c r="C73" i="1"/>
  <c r="D66" i="1"/>
  <c r="E66" i="1"/>
  <c r="D65" i="1"/>
  <c r="E65" i="1"/>
  <c r="P46" i="1"/>
  <c r="F25" i="1" l="1"/>
  <c r="F48" i="1" s="1"/>
  <c r="G25" i="1" s="1"/>
  <c r="G48" i="1" s="1"/>
  <c r="H25" i="1" s="1"/>
  <c r="C89" i="1"/>
  <c r="C90" i="1" s="1"/>
  <c r="D72" i="1"/>
  <c r="D73" i="1" s="1"/>
  <c r="P47" i="1"/>
  <c r="Q46" i="1"/>
  <c r="Q47" i="1" s="1"/>
  <c r="H48" i="1" l="1"/>
  <c r="I25" i="1" s="1"/>
  <c r="D90" i="1"/>
  <c r="P48" i="1"/>
  <c r="D77" i="1" s="1"/>
  <c r="D79" i="1" s="1"/>
  <c r="D83" i="1" s="1"/>
  <c r="E72" i="1"/>
  <c r="E73" i="1" s="1"/>
  <c r="I48" i="1" l="1"/>
  <c r="J25" i="1" s="1"/>
  <c r="D92" i="1"/>
  <c r="E90" i="1"/>
  <c r="Q48" i="1"/>
  <c r="E77" i="1" s="1"/>
  <c r="E79" i="1" s="1"/>
  <c r="E83" i="1" s="1"/>
  <c r="J48" i="1" l="1"/>
  <c r="K25" i="1" s="1"/>
  <c r="E92" i="1"/>
  <c r="K48" i="1" l="1"/>
  <c r="L25" i="1" s="1"/>
  <c r="L48" i="1" l="1"/>
  <c r="M48" i="1" l="1"/>
  <c r="N25" i="1" s="1"/>
  <c r="N48" i="1" s="1"/>
  <c r="C77" i="1" s="1"/>
  <c r="C79" i="1" s="1"/>
  <c r="C83" i="1" s="1"/>
  <c r="C92" i="1" s="1"/>
  <c r="M25" i="1"/>
</calcChain>
</file>

<file path=xl/comments1.xml><?xml version="1.0" encoding="utf-8"?>
<comments xmlns="http://schemas.openxmlformats.org/spreadsheetml/2006/main">
  <authors>
    <author>moroz</author>
  </authors>
  <commentList>
    <comment ref="C25" authorId="0">
      <text>
        <r>
          <rPr>
            <b/>
            <sz val="8"/>
            <color indexed="81"/>
            <rFont val="Tahoma"/>
            <family val="2"/>
            <charset val="186"/>
          </rPr>
          <t>moroz:</t>
        </r>
        <r>
          <rPr>
            <sz val="8"/>
            <color indexed="81"/>
            <rFont val="Tahoma"/>
            <family val="2"/>
            <charset val="186"/>
          </rPr>
          <t xml:space="preserve">
из баланса  за прошлый год
" Деньги"</t>
        </r>
      </text>
    </comment>
  </commentList>
</comments>
</file>

<file path=xl/sharedStrings.xml><?xml version="1.0" encoding="utf-8"?>
<sst xmlns="http://schemas.openxmlformats.org/spreadsheetml/2006/main" count="86" uniqueCount="70">
  <si>
    <t>План доходов</t>
  </si>
  <si>
    <t>Доход</t>
  </si>
  <si>
    <t>Количество мес</t>
  </si>
  <si>
    <t>Себестоимость</t>
  </si>
  <si>
    <t>Прогноз денежного потока</t>
  </si>
  <si>
    <t>Деньги на начало</t>
  </si>
  <si>
    <t>Поступления</t>
  </si>
  <si>
    <t>Внесение собств. Капитала</t>
  </si>
  <si>
    <t>Помощь ЕАС</t>
  </si>
  <si>
    <t>Ссуда</t>
  </si>
  <si>
    <t>Доход от продаж</t>
  </si>
  <si>
    <t>Платежи</t>
  </si>
  <si>
    <t>Запасы</t>
  </si>
  <si>
    <t>Аренда</t>
  </si>
  <si>
    <t>Зарплата</t>
  </si>
  <si>
    <t>Социальные налоги</t>
  </si>
  <si>
    <t>Связь и интернет</t>
  </si>
  <si>
    <t>Маркетинг</t>
  </si>
  <si>
    <t>Транспортные расходы</t>
  </si>
  <si>
    <t>Коммунальные расходы: тепло, вода, эл-во</t>
  </si>
  <si>
    <t>Возврат ссуды</t>
  </si>
  <si>
    <t>Интресс</t>
  </si>
  <si>
    <t>Всего платежей</t>
  </si>
  <si>
    <t>Сальдо</t>
  </si>
  <si>
    <t>Всего поступлений</t>
  </si>
  <si>
    <t>Деньги на конец</t>
  </si>
  <si>
    <t>Прогнозный Отчёт о прибыли</t>
  </si>
  <si>
    <t>Доходы:</t>
  </si>
  <si>
    <t>Всего доходов:</t>
  </si>
  <si>
    <t>Расходы:</t>
  </si>
  <si>
    <t>Амортизация</t>
  </si>
  <si>
    <t>Всего расходов</t>
  </si>
  <si>
    <t>Прибыль</t>
  </si>
  <si>
    <t>Актив</t>
  </si>
  <si>
    <t>Деньги</t>
  </si>
  <si>
    <t>Всего оборотное</t>
  </si>
  <si>
    <t>Основное имущ</t>
  </si>
  <si>
    <t>Всего основное</t>
  </si>
  <si>
    <t>Всего актив</t>
  </si>
  <si>
    <t>Пассив</t>
  </si>
  <si>
    <t>Паевой капитал</t>
  </si>
  <si>
    <t>ЕАС помощь</t>
  </si>
  <si>
    <t>Всего пассив</t>
  </si>
  <si>
    <t>Количество</t>
  </si>
  <si>
    <t xml:space="preserve">Себестоимость </t>
  </si>
  <si>
    <t>Бюджет маркетингового агенства</t>
  </si>
  <si>
    <t xml:space="preserve"> Рекламные кампании (цена)</t>
  </si>
  <si>
    <t xml:space="preserve"> Брендинг (цена)</t>
  </si>
  <si>
    <t>Доход всего</t>
  </si>
  <si>
    <t xml:space="preserve"> Маркетинговое исследование (цена)</t>
  </si>
  <si>
    <t>Доход от  РК</t>
  </si>
  <si>
    <t>Доход от МИ</t>
  </si>
  <si>
    <t>Доход от БР</t>
  </si>
  <si>
    <t>Доход от ИМ</t>
  </si>
  <si>
    <t>Канцелярские расходы</t>
  </si>
  <si>
    <t>Ивент маркетинг (цена)</t>
  </si>
  <si>
    <t>Программное обеспечение (Windows 7, PS, AI)</t>
  </si>
  <si>
    <t>Кухонный уголок (чайник, микроволновка, холодильник, стол+стулья)</t>
  </si>
  <si>
    <t>Покупка оборудования (1для дизайнера+монитор, 5ноутов, 6 столов, кресел, ламп)</t>
  </si>
  <si>
    <t>o.</t>
  </si>
  <si>
    <t>Дата</t>
  </si>
  <si>
    <t>Cумма кредита €</t>
  </si>
  <si>
    <t>Проценты €</t>
  </si>
  <si>
    <t>Основной платеж €</t>
  </si>
  <si>
    <t>Платеж вместе €</t>
  </si>
  <si>
    <t>Остаток кредита €</t>
  </si>
  <si>
    <t>Итого</t>
  </si>
  <si>
    <t>Расходы на организацию офиса</t>
  </si>
  <si>
    <t>Амортизация 20%</t>
  </si>
  <si>
    <t xml:space="preserve"> Прогнозный Баланс на 31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</si>
</sst>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8"/>
      <color theme="1"/>
      <name val="Calibri"/>
      <family val="2"/>
      <charset val="186"/>
      <scheme val="minor"/>
    </font>
    <font>
      <sz val="8"/>
      <color indexed="81"/>
      <name val="Tahoma"/>
      <family val="2"/>
      <charset val="186"/>
    </font>
    <font>
      <b/>
      <sz val="8"/>
      <color indexed="81"/>
      <name val="Tahoma"/>
      <family val="2"/>
      <charset val="186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8" xfId="0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 applyFill="1" applyBorder="1"/>
    <xf numFmtId="0" fontId="2" fillId="0" borderId="1" xfId="0" applyFont="1" applyBorder="1"/>
    <xf numFmtId="0" fontId="0" fillId="0" borderId="6" xfId="0" applyBorder="1"/>
    <xf numFmtId="0" fontId="0" fillId="0" borderId="9" xfId="0" applyFont="1" applyBorder="1"/>
    <xf numFmtId="0" fontId="0" fillId="0" borderId="10" xfId="0" applyFont="1" applyBorder="1"/>
    <xf numFmtId="0" fontId="3" fillId="0" borderId="8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1" fontId="0" fillId="0" borderId="1" xfId="0" applyNumberFormat="1" applyBorder="1"/>
    <xf numFmtId="9" fontId="0" fillId="0" borderId="0" xfId="0" applyNumberFormat="1"/>
    <xf numFmtId="0" fontId="0" fillId="0" borderId="1" xfId="0" applyFill="1" applyBorder="1"/>
    <xf numFmtId="0" fontId="3" fillId="0" borderId="1" xfId="0" applyFont="1" applyBorder="1" applyAlignment="1">
      <alignment horizontal="right"/>
    </xf>
    <xf numFmtId="0" fontId="0" fillId="0" borderId="12" xfId="0" applyFont="1" applyBorder="1"/>
    <xf numFmtId="0" fontId="0" fillId="0" borderId="0" xfId="0" applyBorder="1"/>
    <xf numFmtId="0" fontId="0" fillId="0" borderId="13" xfId="0" applyBorder="1"/>
    <xf numFmtId="0" fontId="0" fillId="0" borderId="0" xfId="0" applyFill="1" applyBorder="1"/>
    <xf numFmtId="0" fontId="2" fillId="0" borderId="1" xfId="0" applyFont="1" applyFill="1" applyBorder="1"/>
    <xf numFmtId="0" fontId="0" fillId="0" borderId="1" xfId="0" applyFont="1" applyBorder="1"/>
    <xf numFmtId="0" fontId="0" fillId="0" borderId="15" xfId="0" applyBorder="1"/>
    <xf numFmtId="0" fontId="0" fillId="0" borderId="16" xfId="0" applyBorder="1"/>
    <xf numFmtId="0" fontId="2" fillId="0" borderId="18" xfId="0" applyFont="1" applyBorder="1"/>
    <xf numFmtId="0" fontId="0" fillId="0" borderId="19" xfId="0" applyBorder="1"/>
    <xf numFmtId="0" fontId="0" fillId="0" borderId="17" xfId="0" applyBorder="1"/>
    <xf numFmtId="0" fontId="0" fillId="0" borderId="8" xfId="0" applyFill="1" applyBorder="1"/>
    <xf numFmtId="0" fontId="0" fillId="0" borderId="15" xfId="0" applyFill="1" applyBorder="1"/>
    <xf numFmtId="1" fontId="0" fillId="0" borderId="1" xfId="0" applyNumberFormat="1" applyFont="1" applyBorder="1"/>
    <xf numFmtId="0" fontId="7" fillId="0" borderId="2" xfId="0" applyFont="1" applyBorder="1" applyAlignment="1">
      <alignment horizontal="center"/>
    </xf>
    <xf numFmtId="0" fontId="0" fillId="2" borderId="1" xfId="0" applyFill="1" applyBorder="1"/>
    <xf numFmtId="0" fontId="0" fillId="2" borderId="4" xfId="0" applyFill="1" applyBorder="1"/>
    <xf numFmtId="0" fontId="0" fillId="2" borderId="15" xfId="0" applyFill="1" applyBorder="1"/>
    <xf numFmtId="0" fontId="0" fillId="2" borderId="5" xfId="0" applyFill="1" applyBorder="1"/>
    <xf numFmtId="164" fontId="0" fillId="2" borderId="6" xfId="0" applyNumberFormat="1" applyFill="1" applyBorder="1"/>
    <xf numFmtId="164" fontId="0" fillId="2" borderId="17" xfId="0" applyNumberFormat="1" applyFill="1" applyBorder="1"/>
    <xf numFmtId="0" fontId="0" fillId="2" borderId="6" xfId="0" applyFill="1" applyBorder="1"/>
    <xf numFmtId="0" fontId="0" fillId="3" borderId="8" xfId="0" applyFill="1" applyBorder="1"/>
    <xf numFmtId="0" fontId="0" fillId="3" borderId="4" xfId="0" applyFill="1" applyBorder="1"/>
    <xf numFmtId="0" fontId="0" fillId="3" borderId="1" xfId="0" applyFill="1" applyBorder="1"/>
    <xf numFmtId="0" fontId="0" fillId="3" borderId="5" xfId="0" applyFill="1" applyBorder="1"/>
    <xf numFmtId="164" fontId="0" fillId="3" borderId="6" xfId="0" applyNumberFormat="1" applyFill="1" applyBorder="1"/>
    <xf numFmtId="164" fontId="0" fillId="3" borderId="17" xfId="0" applyNumberFormat="1" applyFill="1" applyBorder="1"/>
    <xf numFmtId="0" fontId="0" fillId="3" borderId="6" xfId="0" applyFill="1" applyBorder="1"/>
    <xf numFmtId="0" fontId="0" fillId="4" borderId="8" xfId="0" applyFill="1" applyBorder="1"/>
    <xf numFmtId="0" fontId="0" fillId="4" borderId="4" xfId="0" applyFill="1" applyBorder="1"/>
    <xf numFmtId="0" fontId="0" fillId="4" borderId="1" xfId="0" applyFill="1" applyBorder="1"/>
    <xf numFmtId="0" fontId="0" fillId="4" borderId="5" xfId="0" applyFill="1" applyBorder="1"/>
    <xf numFmtId="164" fontId="0" fillId="4" borderId="6" xfId="0" applyNumberFormat="1" applyFill="1" applyBorder="1"/>
    <xf numFmtId="164" fontId="0" fillId="4" borderId="17" xfId="0" applyNumberFormat="1" applyFill="1" applyBorder="1"/>
    <xf numFmtId="0" fontId="0" fillId="4" borderId="6" xfId="0" applyFill="1" applyBorder="1"/>
    <xf numFmtId="0" fontId="0" fillId="5" borderId="12" xfId="0" applyFill="1" applyBorder="1"/>
    <xf numFmtId="0" fontId="0" fillId="5" borderId="8" xfId="0" applyFill="1" applyBorder="1"/>
    <xf numFmtId="0" fontId="0" fillId="5" borderId="1" xfId="0" applyFill="1" applyBorder="1"/>
    <xf numFmtId="0" fontId="0" fillId="5" borderId="6" xfId="0" applyFill="1" applyBorder="1"/>
    <xf numFmtId="0" fontId="0" fillId="5" borderId="17" xfId="0" applyFill="1" applyBorder="1"/>
    <xf numFmtId="0" fontId="2" fillId="6" borderId="9" xfId="0" applyFont="1" applyFill="1" applyBorder="1"/>
    <xf numFmtId="0" fontId="0" fillId="6" borderId="10" xfId="0" applyFill="1" applyBorder="1"/>
    <xf numFmtId="0" fontId="0" fillId="6" borderId="11" xfId="0" applyFill="1" applyBorder="1"/>
    <xf numFmtId="0" fontId="2" fillId="7" borderId="9" xfId="0" applyFont="1" applyFill="1" applyBorder="1"/>
    <xf numFmtId="0" fontId="2" fillId="7" borderId="10" xfId="0" applyFont="1" applyFill="1" applyBorder="1"/>
    <xf numFmtId="0" fontId="2" fillId="7" borderId="18" xfId="0" applyFont="1" applyFill="1" applyBorder="1"/>
    <xf numFmtId="0" fontId="2" fillId="7" borderId="11" xfId="0" applyFont="1" applyFill="1" applyBorder="1"/>
    <xf numFmtId="0" fontId="2" fillId="8" borderId="9" xfId="0" applyFont="1" applyFill="1" applyBorder="1"/>
    <xf numFmtId="0" fontId="2" fillId="8" borderId="10" xfId="0" applyFont="1" applyFill="1" applyBorder="1"/>
    <xf numFmtId="0" fontId="2" fillId="8" borderId="18" xfId="0" applyFont="1" applyFill="1" applyBorder="1"/>
    <xf numFmtId="0" fontId="2" fillId="8" borderId="20" xfId="0" applyFont="1" applyFill="1" applyBorder="1"/>
    <xf numFmtId="0" fontId="2" fillId="8" borderId="11" xfId="0" applyFont="1" applyFill="1" applyBorder="1"/>
    <xf numFmtId="0" fontId="2" fillId="9" borderId="9" xfId="0" applyFont="1" applyFill="1" applyBorder="1"/>
    <xf numFmtId="0" fontId="2" fillId="9" borderId="10" xfId="0" applyFont="1" applyFill="1" applyBorder="1"/>
    <xf numFmtId="0" fontId="2" fillId="9" borderId="18" xfId="0" applyFont="1" applyFill="1" applyBorder="1"/>
    <xf numFmtId="0" fontId="2" fillId="9" borderId="11" xfId="0" applyFont="1" applyFill="1" applyBorder="1"/>
    <xf numFmtId="0" fontId="2" fillId="10" borderId="21" xfId="0" applyFont="1" applyFill="1" applyBorder="1"/>
    <xf numFmtId="0" fontId="2" fillId="10" borderId="22" xfId="0" applyFont="1" applyFill="1" applyBorder="1"/>
    <xf numFmtId="0" fontId="2" fillId="10" borderId="23" xfId="0" applyFont="1" applyFill="1" applyBorder="1"/>
    <xf numFmtId="0" fontId="1" fillId="0" borderId="8" xfId="0" applyFont="1" applyBorder="1" applyAlignment="1">
      <alignment horizontal="left"/>
    </xf>
    <xf numFmtId="0" fontId="0" fillId="0" borderId="1" xfId="0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6" borderId="10" xfId="0" applyFont="1" applyFill="1" applyBorder="1"/>
    <xf numFmtId="0" fontId="1" fillId="5" borderId="1" xfId="0" applyFont="1" applyFill="1" applyBorder="1"/>
    <xf numFmtId="0" fontId="1" fillId="5" borderId="6" xfId="0" applyFont="1" applyFill="1" applyBorder="1"/>
    <xf numFmtId="0" fontId="8" fillId="2" borderId="4" xfId="0" applyFont="1" applyFill="1" applyBorder="1"/>
    <xf numFmtId="0" fontId="8" fillId="3" borderId="7" xfId="0" applyFont="1" applyFill="1" applyBorder="1"/>
    <xf numFmtId="0" fontId="8" fillId="4" borderId="7" xfId="0" applyFont="1" applyFill="1" applyBorder="1"/>
    <xf numFmtId="0" fontId="8" fillId="5" borderId="14" xfId="0" applyFont="1" applyFill="1" applyBorder="1"/>
    <xf numFmtId="1" fontId="0" fillId="0" borderId="8" xfId="0" applyNumberFormat="1" applyBorder="1"/>
    <xf numFmtId="17" fontId="0" fillId="0" borderId="0" xfId="0" applyNumberFormat="1"/>
    <xf numFmtId="4" fontId="0" fillId="0" borderId="0" xfId="0" applyNumberFormat="1"/>
    <xf numFmtId="164" fontId="0" fillId="0" borderId="6" xfId="0" applyNumberFormat="1" applyBorder="1"/>
    <xf numFmtId="1" fontId="2" fillId="0" borderId="1" xfId="0" applyNumberFormat="1" applyFont="1" applyBorder="1"/>
    <xf numFmtId="1" fontId="0" fillId="0" borderId="0" xfId="0" applyNumberFormat="1"/>
    <xf numFmtId="1" fontId="2" fillId="6" borderId="10" xfId="0" applyNumberFormat="1" applyFont="1" applyFill="1" applyBorder="1"/>
    <xf numFmtId="1" fontId="0" fillId="0" borderId="1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92"/>
  <sheetViews>
    <sheetView tabSelected="1" topLeftCell="A11" zoomScale="115" zoomScaleNormal="115" workbookViewId="0">
      <pane xSplit="2" topLeftCell="C1" activePane="topRight" state="frozen"/>
      <selection activeCell="A21" sqref="A21"/>
      <selection pane="topRight" activeCell="D25" sqref="D25:N25"/>
    </sheetView>
  </sheetViews>
  <sheetFormatPr defaultRowHeight="15" x14ac:dyDescent="0.25"/>
  <cols>
    <col min="1" max="1" width="4.140625" customWidth="1"/>
    <col min="2" max="2" width="40.42578125" customWidth="1"/>
    <col min="3" max="3" width="15.140625" bestFit="1" customWidth="1"/>
    <col min="4" max="4" width="10.85546875" customWidth="1"/>
    <col min="5" max="5" width="7.5703125" customWidth="1"/>
    <col min="6" max="6" width="7.140625" customWidth="1"/>
    <col min="7" max="7" width="7.7109375" customWidth="1"/>
    <col min="8" max="8" width="7.42578125" customWidth="1"/>
    <col min="9" max="9" width="7.5703125" customWidth="1"/>
    <col min="10" max="10" width="7.42578125" customWidth="1"/>
    <col min="11" max="11" width="7.85546875" customWidth="1"/>
    <col min="12" max="13" width="7.5703125" customWidth="1"/>
    <col min="14" max="14" width="8.7109375" customWidth="1"/>
    <col min="15" max="15" width="7.85546875" customWidth="1"/>
    <col min="16" max="16" width="8.140625" customWidth="1"/>
  </cols>
  <sheetData>
    <row r="1" spans="1:19" x14ac:dyDescent="0.25">
      <c r="F1" t="s">
        <v>45</v>
      </c>
      <c r="H1" s="14"/>
    </row>
    <row r="2" spans="1:19" ht="15.75" thickBot="1" x14ac:dyDescent="0.3">
      <c r="A2" t="s">
        <v>0</v>
      </c>
      <c r="Q2" s="14"/>
      <c r="S2" s="14"/>
    </row>
    <row r="3" spans="1:19" x14ac:dyDescent="0.25">
      <c r="B3" s="31" t="s">
        <v>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4">
        <v>12</v>
      </c>
      <c r="O3" s="15">
        <v>2012</v>
      </c>
      <c r="P3" s="15">
        <v>2013</v>
      </c>
      <c r="Q3" s="15">
        <v>2014</v>
      </c>
    </row>
    <row r="4" spans="1:19" x14ac:dyDescent="0.25">
      <c r="B4" s="83" t="s">
        <v>46</v>
      </c>
      <c r="C4" s="32">
        <f>2*32*10*200%</f>
        <v>1280</v>
      </c>
      <c r="D4" s="32">
        <f>2*32*10*200%</f>
        <v>1280</v>
      </c>
      <c r="E4" s="32">
        <f>2*32*10*200%</f>
        <v>1280</v>
      </c>
      <c r="F4" s="32">
        <f t="shared" ref="F4:N4" si="0">2*32*10*200%</f>
        <v>1280</v>
      </c>
      <c r="G4" s="32">
        <f t="shared" si="0"/>
        <v>1280</v>
      </c>
      <c r="H4" s="32">
        <f t="shared" si="0"/>
        <v>1280</v>
      </c>
      <c r="I4" s="32">
        <f t="shared" si="0"/>
        <v>1280</v>
      </c>
      <c r="J4" s="32">
        <f t="shared" si="0"/>
        <v>1280</v>
      </c>
      <c r="K4" s="32">
        <f t="shared" si="0"/>
        <v>1280</v>
      </c>
      <c r="L4" s="32">
        <f t="shared" si="0"/>
        <v>1280</v>
      </c>
      <c r="M4" s="32">
        <f t="shared" si="0"/>
        <v>1280</v>
      </c>
      <c r="N4" s="32">
        <f t="shared" si="0"/>
        <v>1280</v>
      </c>
      <c r="O4" s="32"/>
      <c r="P4" s="32"/>
      <c r="Q4" s="32"/>
    </row>
    <row r="5" spans="1:19" x14ac:dyDescent="0.25">
      <c r="B5" s="33" t="s">
        <v>2</v>
      </c>
      <c r="C5" s="32">
        <v>2</v>
      </c>
      <c r="D5" s="32">
        <v>3</v>
      </c>
      <c r="E5" s="32">
        <v>3</v>
      </c>
      <c r="F5" s="32">
        <v>2</v>
      </c>
      <c r="G5" s="32">
        <v>3</v>
      </c>
      <c r="H5" s="32">
        <v>2</v>
      </c>
      <c r="I5" s="32">
        <v>3</v>
      </c>
      <c r="J5" s="32">
        <v>2</v>
      </c>
      <c r="K5" s="32">
        <v>3</v>
      </c>
      <c r="L5" s="32">
        <v>2</v>
      </c>
      <c r="M5" s="32">
        <v>3</v>
      </c>
      <c r="N5" s="34">
        <v>4</v>
      </c>
      <c r="O5" s="32"/>
      <c r="P5" s="32"/>
      <c r="Q5" s="32"/>
    </row>
    <row r="6" spans="1:19" ht="15.75" thickBot="1" x14ac:dyDescent="0.3">
      <c r="B6" s="35" t="s">
        <v>44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38"/>
      <c r="P6" s="38"/>
      <c r="Q6" s="38"/>
    </row>
    <row r="7" spans="1:19" ht="15.75" thickBot="1" x14ac:dyDescent="0.3">
      <c r="B7" s="61" t="s">
        <v>50</v>
      </c>
      <c r="C7" s="62">
        <f>C4*C5</f>
        <v>2560</v>
      </c>
      <c r="D7" s="62">
        <f t="shared" ref="D7:N7" si="1">D4*D5</f>
        <v>3840</v>
      </c>
      <c r="E7" s="62">
        <f t="shared" si="1"/>
        <v>3840</v>
      </c>
      <c r="F7" s="62">
        <f t="shared" si="1"/>
        <v>2560</v>
      </c>
      <c r="G7" s="62">
        <f t="shared" si="1"/>
        <v>3840</v>
      </c>
      <c r="H7" s="62">
        <f t="shared" si="1"/>
        <v>2560</v>
      </c>
      <c r="I7" s="62">
        <f t="shared" si="1"/>
        <v>3840</v>
      </c>
      <c r="J7" s="62">
        <f t="shared" si="1"/>
        <v>2560</v>
      </c>
      <c r="K7" s="62">
        <f t="shared" si="1"/>
        <v>3840</v>
      </c>
      <c r="L7" s="62">
        <f t="shared" si="1"/>
        <v>2560</v>
      </c>
      <c r="M7" s="62">
        <f t="shared" si="1"/>
        <v>3840</v>
      </c>
      <c r="N7" s="63">
        <f t="shared" si="1"/>
        <v>5120</v>
      </c>
      <c r="O7" s="61">
        <f>SUM(C7:N7)</f>
        <v>40960</v>
      </c>
      <c r="P7" s="62">
        <f>O7</f>
        <v>40960</v>
      </c>
      <c r="Q7" s="64">
        <f>P7*Q2</f>
        <v>0</v>
      </c>
    </row>
    <row r="8" spans="1:19" x14ac:dyDescent="0.25">
      <c r="B8" s="84" t="s">
        <v>47</v>
      </c>
      <c r="C8" s="39">
        <f>4*12*10*200%</f>
        <v>960</v>
      </c>
      <c r="D8" s="39">
        <f t="shared" ref="D8:N8" si="2">4*12*10*200%</f>
        <v>960</v>
      </c>
      <c r="E8" s="39">
        <f t="shared" si="2"/>
        <v>960</v>
      </c>
      <c r="F8" s="39">
        <f t="shared" si="2"/>
        <v>960</v>
      </c>
      <c r="G8" s="39">
        <f t="shared" si="2"/>
        <v>960</v>
      </c>
      <c r="H8" s="39">
        <f t="shared" si="2"/>
        <v>960</v>
      </c>
      <c r="I8" s="39">
        <f t="shared" si="2"/>
        <v>960</v>
      </c>
      <c r="J8" s="39">
        <f t="shared" si="2"/>
        <v>960</v>
      </c>
      <c r="K8" s="39">
        <f t="shared" si="2"/>
        <v>960</v>
      </c>
      <c r="L8" s="39">
        <f t="shared" si="2"/>
        <v>960</v>
      </c>
      <c r="M8" s="39">
        <f t="shared" si="2"/>
        <v>960</v>
      </c>
      <c r="N8" s="39">
        <f t="shared" si="2"/>
        <v>960</v>
      </c>
      <c r="O8" s="39"/>
      <c r="P8" s="39"/>
      <c r="Q8" s="39"/>
    </row>
    <row r="9" spans="1:19" x14ac:dyDescent="0.25">
      <c r="B9" s="40" t="s">
        <v>2</v>
      </c>
      <c r="C9" s="41">
        <v>2</v>
      </c>
      <c r="D9" s="41">
        <v>2</v>
      </c>
      <c r="E9" s="41">
        <v>2</v>
      </c>
      <c r="F9" s="41">
        <v>2</v>
      </c>
      <c r="G9" s="41">
        <v>2</v>
      </c>
      <c r="H9" s="41">
        <v>2</v>
      </c>
      <c r="I9" s="41">
        <v>2</v>
      </c>
      <c r="J9" s="41">
        <v>2</v>
      </c>
      <c r="K9" s="41">
        <v>2</v>
      </c>
      <c r="L9" s="41">
        <v>2</v>
      </c>
      <c r="M9" s="41">
        <v>2</v>
      </c>
      <c r="N9" s="41">
        <v>2</v>
      </c>
      <c r="O9" s="41"/>
      <c r="P9" s="41"/>
      <c r="Q9" s="41"/>
    </row>
    <row r="10" spans="1:19" ht="15.75" thickBot="1" x14ac:dyDescent="0.3">
      <c r="B10" s="42" t="s">
        <v>44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4"/>
      <c r="O10" s="45"/>
      <c r="P10" s="45"/>
      <c r="Q10" s="45"/>
    </row>
    <row r="11" spans="1:19" ht="15.75" thickBot="1" x14ac:dyDescent="0.3">
      <c r="B11" s="65" t="s">
        <v>52</v>
      </c>
      <c r="C11" s="66">
        <f>C8*C9</f>
        <v>1920</v>
      </c>
      <c r="D11" s="66">
        <f t="shared" ref="D11:N11" si="3">D8*D9</f>
        <v>1920</v>
      </c>
      <c r="E11" s="66">
        <f t="shared" si="3"/>
        <v>1920</v>
      </c>
      <c r="F11" s="66">
        <f t="shared" si="3"/>
        <v>1920</v>
      </c>
      <c r="G11" s="66">
        <f t="shared" si="3"/>
        <v>1920</v>
      </c>
      <c r="H11" s="66">
        <f t="shared" si="3"/>
        <v>1920</v>
      </c>
      <c r="I11" s="66">
        <f t="shared" si="3"/>
        <v>1920</v>
      </c>
      <c r="J11" s="66">
        <f t="shared" si="3"/>
        <v>1920</v>
      </c>
      <c r="K11" s="66">
        <f t="shared" si="3"/>
        <v>1920</v>
      </c>
      <c r="L11" s="66">
        <f t="shared" si="3"/>
        <v>1920</v>
      </c>
      <c r="M11" s="67">
        <f t="shared" si="3"/>
        <v>1920</v>
      </c>
      <c r="N11" s="68">
        <f t="shared" si="3"/>
        <v>1920</v>
      </c>
      <c r="O11" s="66">
        <f>SUM(C11:N11)</f>
        <v>23040</v>
      </c>
      <c r="P11" s="66">
        <f>O11</f>
        <v>23040</v>
      </c>
      <c r="Q11" s="69">
        <f>P11*Q2</f>
        <v>0</v>
      </c>
    </row>
    <row r="12" spans="1:19" x14ac:dyDescent="0.25">
      <c r="B12" s="85" t="s">
        <v>49</v>
      </c>
      <c r="C12" s="46">
        <f>1*32*10*200%</f>
        <v>640</v>
      </c>
      <c r="D12" s="46">
        <f t="shared" ref="D12:N12" si="4">1*32*10*200%</f>
        <v>640</v>
      </c>
      <c r="E12" s="46">
        <f t="shared" si="4"/>
        <v>640</v>
      </c>
      <c r="F12" s="46">
        <f t="shared" si="4"/>
        <v>640</v>
      </c>
      <c r="G12" s="46">
        <f t="shared" si="4"/>
        <v>640</v>
      </c>
      <c r="H12" s="46">
        <f t="shared" si="4"/>
        <v>640</v>
      </c>
      <c r="I12" s="46">
        <f t="shared" si="4"/>
        <v>640</v>
      </c>
      <c r="J12" s="46">
        <f t="shared" si="4"/>
        <v>640</v>
      </c>
      <c r="K12" s="46">
        <f t="shared" si="4"/>
        <v>640</v>
      </c>
      <c r="L12" s="46">
        <f t="shared" si="4"/>
        <v>640</v>
      </c>
      <c r="M12" s="46">
        <f t="shared" si="4"/>
        <v>640</v>
      </c>
      <c r="N12" s="46">
        <f t="shared" si="4"/>
        <v>640</v>
      </c>
      <c r="O12" s="46"/>
      <c r="P12" s="46"/>
      <c r="Q12" s="46"/>
    </row>
    <row r="13" spans="1:19" x14ac:dyDescent="0.25">
      <c r="B13" s="47" t="s">
        <v>2</v>
      </c>
      <c r="C13" s="48">
        <v>1</v>
      </c>
      <c r="D13" s="48">
        <v>1</v>
      </c>
      <c r="E13" s="48">
        <v>1</v>
      </c>
      <c r="F13" s="48">
        <v>1</v>
      </c>
      <c r="G13" s="48">
        <v>1</v>
      </c>
      <c r="H13" s="48">
        <v>1</v>
      </c>
      <c r="I13" s="48">
        <v>1</v>
      </c>
      <c r="J13" s="48">
        <v>1</v>
      </c>
      <c r="K13" s="48">
        <v>1</v>
      </c>
      <c r="L13" s="48">
        <v>1</v>
      </c>
      <c r="M13" s="48">
        <v>1</v>
      </c>
      <c r="N13" s="48">
        <v>1</v>
      </c>
      <c r="O13" s="48"/>
      <c r="P13" s="48"/>
      <c r="Q13" s="48"/>
    </row>
    <row r="14" spans="1:19" ht="15.75" thickBot="1" x14ac:dyDescent="0.3">
      <c r="B14" s="49" t="s">
        <v>3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1"/>
      <c r="O14" s="52"/>
      <c r="P14" s="52"/>
      <c r="Q14" s="52"/>
    </row>
    <row r="15" spans="1:19" ht="15.75" thickBot="1" x14ac:dyDescent="0.3">
      <c r="B15" s="70" t="s">
        <v>51</v>
      </c>
      <c r="C15" s="71">
        <f>C12*C13</f>
        <v>640</v>
      </c>
      <c r="D15" s="71">
        <f t="shared" ref="D15:N15" si="5">D12*D13</f>
        <v>640</v>
      </c>
      <c r="E15" s="71">
        <f t="shared" si="5"/>
        <v>640</v>
      </c>
      <c r="F15" s="71">
        <f t="shared" si="5"/>
        <v>640</v>
      </c>
      <c r="G15" s="71">
        <f t="shared" si="5"/>
        <v>640</v>
      </c>
      <c r="H15" s="71">
        <f t="shared" si="5"/>
        <v>640</v>
      </c>
      <c r="I15" s="71">
        <f t="shared" si="5"/>
        <v>640</v>
      </c>
      <c r="J15" s="71">
        <f t="shared" si="5"/>
        <v>640</v>
      </c>
      <c r="K15" s="71">
        <f t="shared" si="5"/>
        <v>640</v>
      </c>
      <c r="L15" s="71">
        <f t="shared" si="5"/>
        <v>640</v>
      </c>
      <c r="M15" s="71">
        <f t="shared" si="5"/>
        <v>640</v>
      </c>
      <c r="N15" s="72">
        <f t="shared" si="5"/>
        <v>640</v>
      </c>
      <c r="O15" s="70">
        <f>SUM(C15:N15)</f>
        <v>7680</v>
      </c>
      <c r="P15" s="71">
        <f>O15</f>
        <v>7680</v>
      </c>
      <c r="Q15" s="73">
        <f>P15*Q2</f>
        <v>0</v>
      </c>
    </row>
    <row r="16" spans="1:19" x14ac:dyDescent="0.25">
      <c r="B16" s="86" t="s">
        <v>55</v>
      </c>
      <c r="C16" s="53">
        <f>32*10*200%</f>
        <v>640</v>
      </c>
      <c r="D16" s="53">
        <f t="shared" ref="D16:N16" si="6">1*32*10*200%</f>
        <v>640</v>
      </c>
      <c r="E16" s="53">
        <f t="shared" si="6"/>
        <v>640</v>
      </c>
      <c r="F16" s="53">
        <f t="shared" si="6"/>
        <v>640</v>
      </c>
      <c r="G16" s="53">
        <f t="shared" si="6"/>
        <v>640</v>
      </c>
      <c r="H16" s="53">
        <f t="shared" si="6"/>
        <v>640</v>
      </c>
      <c r="I16" s="53">
        <f t="shared" si="6"/>
        <v>640</v>
      </c>
      <c r="J16" s="53">
        <f t="shared" si="6"/>
        <v>640</v>
      </c>
      <c r="K16" s="53">
        <f t="shared" si="6"/>
        <v>640</v>
      </c>
      <c r="L16" s="53">
        <f t="shared" si="6"/>
        <v>640</v>
      </c>
      <c r="M16" s="53">
        <f t="shared" si="6"/>
        <v>640</v>
      </c>
      <c r="N16" s="53">
        <f t="shared" si="6"/>
        <v>640</v>
      </c>
      <c r="O16" s="54"/>
      <c r="P16" s="54"/>
      <c r="Q16" s="54"/>
    </row>
    <row r="17" spans="2:17" x14ac:dyDescent="0.25">
      <c r="B17" s="81" t="s">
        <v>43</v>
      </c>
      <c r="C17" s="55">
        <f>2*4</f>
        <v>8</v>
      </c>
      <c r="D17" s="55">
        <f t="shared" ref="D17:N17" si="7">2*4</f>
        <v>8</v>
      </c>
      <c r="E17" s="55">
        <f t="shared" si="7"/>
        <v>8</v>
      </c>
      <c r="F17" s="55">
        <f t="shared" si="7"/>
        <v>8</v>
      </c>
      <c r="G17" s="55">
        <f t="shared" si="7"/>
        <v>8</v>
      </c>
      <c r="H17" s="55">
        <f t="shared" si="7"/>
        <v>8</v>
      </c>
      <c r="I17" s="55">
        <f t="shared" si="7"/>
        <v>8</v>
      </c>
      <c r="J17" s="55">
        <f t="shared" si="7"/>
        <v>8</v>
      </c>
      <c r="K17" s="55">
        <f t="shared" si="7"/>
        <v>8</v>
      </c>
      <c r="L17" s="55">
        <f t="shared" si="7"/>
        <v>8</v>
      </c>
      <c r="M17" s="55">
        <f t="shared" si="7"/>
        <v>8</v>
      </c>
      <c r="N17" s="55">
        <f t="shared" si="7"/>
        <v>8</v>
      </c>
      <c r="O17" s="55"/>
      <c r="P17" s="55"/>
      <c r="Q17" s="55"/>
    </row>
    <row r="18" spans="2:17" ht="15.75" thickBot="1" x14ac:dyDescent="0.3">
      <c r="B18" s="82" t="s">
        <v>3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7"/>
      <c r="O18" s="56"/>
      <c r="P18" s="56"/>
      <c r="Q18" s="56"/>
    </row>
    <row r="19" spans="2:17" ht="15.75" thickBot="1" x14ac:dyDescent="0.3">
      <c r="B19" s="74" t="s">
        <v>53</v>
      </c>
      <c r="C19" s="75">
        <f>C16*C17</f>
        <v>5120</v>
      </c>
      <c r="D19" s="75">
        <f t="shared" ref="D19:N19" si="8">D16*D17</f>
        <v>5120</v>
      </c>
      <c r="E19" s="75">
        <f t="shared" si="8"/>
        <v>5120</v>
      </c>
      <c r="F19" s="75">
        <f t="shared" si="8"/>
        <v>5120</v>
      </c>
      <c r="G19" s="75">
        <f t="shared" si="8"/>
        <v>5120</v>
      </c>
      <c r="H19" s="75">
        <f t="shared" si="8"/>
        <v>5120</v>
      </c>
      <c r="I19" s="75">
        <f t="shared" si="8"/>
        <v>5120</v>
      </c>
      <c r="J19" s="75">
        <f t="shared" si="8"/>
        <v>5120</v>
      </c>
      <c r="K19" s="75">
        <f t="shared" si="8"/>
        <v>5120</v>
      </c>
      <c r="L19" s="75">
        <f t="shared" si="8"/>
        <v>5120</v>
      </c>
      <c r="M19" s="75">
        <f t="shared" si="8"/>
        <v>5120</v>
      </c>
      <c r="N19" s="75">
        <f t="shared" si="8"/>
        <v>5120</v>
      </c>
      <c r="O19" s="75">
        <f>SUM(C19:N19)</f>
        <v>61440</v>
      </c>
      <c r="P19" s="75">
        <f>O19</f>
        <v>61440</v>
      </c>
      <c r="Q19" s="76">
        <f>P19*Q2</f>
        <v>0</v>
      </c>
    </row>
    <row r="20" spans="2:17" ht="15.75" thickBot="1" x14ac:dyDescent="0.3">
      <c r="B20" s="58" t="s">
        <v>48</v>
      </c>
      <c r="C20" s="59">
        <f t="shared" ref="C20:N20" si="9">C7+C11+C15+C19</f>
        <v>10240</v>
      </c>
      <c r="D20" s="59">
        <f t="shared" si="9"/>
        <v>11520</v>
      </c>
      <c r="E20" s="59">
        <f t="shared" si="9"/>
        <v>11520</v>
      </c>
      <c r="F20" s="59">
        <f t="shared" si="9"/>
        <v>10240</v>
      </c>
      <c r="G20" s="59">
        <f t="shared" si="9"/>
        <v>11520</v>
      </c>
      <c r="H20" s="59">
        <f t="shared" si="9"/>
        <v>10240</v>
      </c>
      <c r="I20" s="59">
        <f t="shared" si="9"/>
        <v>11520</v>
      </c>
      <c r="J20" s="59">
        <f t="shared" si="9"/>
        <v>10240</v>
      </c>
      <c r="K20" s="59">
        <f t="shared" si="9"/>
        <v>11520</v>
      </c>
      <c r="L20" s="59">
        <f t="shared" si="9"/>
        <v>10240</v>
      </c>
      <c r="M20" s="59">
        <f t="shared" si="9"/>
        <v>11520</v>
      </c>
      <c r="N20" s="59">
        <f t="shared" si="9"/>
        <v>12800</v>
      </c>
      <c r="O20" s="59">
        <f>SUM(C20:N20)</f>
        <v>133120</v>
      </c>
      <c r="P20" s="59"/>
      <c r="Q20" s="60"/>
    </row>
    <row r="21" spans="2:17" x14ac:dyDescent="0.2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2:17" x14ac:dyDescent="0.25">
      <c r="B22" s="6" t="s">
        <v>4</v>
      </c>
    </row>
    <row r="23" spans="2:17" x14ac:dyDescent="0.25">
      <c r="B23" s="6"/>
    </row>
    <row r="24" spans="2:17" ht="15.75" thickBot="1" x14ac:dyDescent="0.3">
      <c r="B24" s="8"/>
      <c r="C24" s="8">
        <v>1</v>
      </c>
      <c r="D24" s="8">
        <v>2</v>
      </c>
      <c r="E24" s="8">
        <v>3</v>
      </c>
      <c r="F24" s="8">
        <v>4</v>
      </c>
      <c r="G24" s="8">
        <v>5</v>
      </c>
      <c r="H24" s="8">
        <v>6</v>
      </c>
      <c r="I24" s="8">
        <v>7</v>
      </c>
      <c r="J24" s="8">
        <v>8</v>
      </c>
      <c r="K24" s="8">
        <v>9</v>
      </c>
      <c r="L24" s="8">
        <v>10</v>
      </c>
      <c r="M24" s="8">
        <v>11</v>
      </c>
      <c r="N24" s="8">
        <v>12</v>
      </c>
      <c r="O24" s="15">
        <v>2015</v>
      </c>
      <c r="P24" s="29">
        <v>2016</v>
      </c>
      <c r="Q24" s="15">
        <v>2017</v>
      </c>
    </row>
    <row r="25" spans="2:17" ht="15.75" thickBot="1" x14ac:dyDescent="0.3">
      <c r="B25" s="9" t="s">
        <v>5</v>
      </c>
      <c r="C25" s="10">
        <v>0</v>
      </c>
      <c r="D25" s="94">
        <f>C48</f>
        <v>163.03333333333285</v>
      </c>
      <c r="E25" s="94">
        <f t="shared" ref="E25:N25" si="10">D48</f>
        <v>1290.4666666666653</v>
      </c>
      <c r="F25" s="94">
        <f t="shared" si="10"/>
        <v>2417.8999999999978</v>
      </c>
      <c r="G25" s="94">
        <f t="shared" si="10"/>
        <v>3186.9333333333307</v>
      </c>
      <c r="H25" s="94">
        <f t="shared" si="10"/>
        <v>4314.3666666666631</v>
      </c>
      <c r="I25" s="94">
        <f t="shared" si="10"/>
        <v>5083.399999999996</v>
      </c>
      <c r="J25" s="94">
        <f t="shared" si="10"/>
        <v>6210.8333333333285</v>
      </c>
      <c r="K25" s="94">
        <f t="shared" si="10"/>
        <v>6979.8666666666613</v>
      </c>
      <c r="L25" s="94">
        <f t="shared" si="10"/>
        <v>8107.2999999999938</v>
      </c>
      <c r="M25" s="94">
        <f t="shared" si="10"/>
        <v>8887.3333333333267</v>
      </c>
      <c r="N25" s="94">
        <f t="shared" si="10"/>
        <v>10025.766666666659</v>
      </c>
      <c r="O25" s="1"/>
      <c r="P25" s="23"/>
      <c r="Q25" s="1"/>
    </row>
    <row r="26" spans="2:17" x14ac:dyDescent="0.25">
      <c r="B26" s="12" t="s">
        <v>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"/>
      <c r="P26" s="23"/>
      <c r="Q26" s="1"/>
    </row>
    <row r="27" spans="2:17" x14ac:dyDescent="0.25">
      <c r="B27" s="1" t="s">
        <v>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>
        <f>SUM(C27:N27)</f>
        <v>0</v>
      </c>
      <c r="P27" s="23">
        <v>0</v>
      </c>
      <c r="Q27" s="1">
        <v>0</v>
      </c>
    </row>
    <row r="28" spans="2:17" x14ac:dyDescent="0.25">
      <c r="B28" s="1" t="s">
        <v>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>
        <f t="shared" ref="O28:O45" si="11">SUM(C28:N28)</f>
        <v>0</v>
      </c>
      <c r="P28" s="23">
        <v>0</v>
      </c>
      <c r="Q28" s="1">
        <v>0</v>
      </c>
    </row>
    <row r="29" spans="2:17" x14ac:dyDescent="0.25">
      <c r="B29" s="1" t="s">
        <v>9</v>
      </c>
      <c r="C29" s="1">
        <v>11000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>
        <f>SUM(C29:N29)</f>
        <v>11000</v>
      </c>
      <c r="P29" s="23">
        <v>0</v>
      </c>
      <c r="Q29" s="1">
        <v>0</v>
      </c>
    </row>
    <row r="30" spans="2:17" ht="15.75" thickBot="1" x14ac:dyDescent="0.3">
      <c r="B30" s="8" t="s">
        <v>10</v>
      </c>
      <c r="C30" s="8">
        <v>0</v>
      </c>
      <c r="D30" s="8">
        <f t="shared" ref="D30:N30" si="12">D20</f>
        <v>11520</v>
      </c>
      <c r="E30" s="8">
        <f t="shared" si="12"/>
        <v>11520</v>
      </c>
      <c r="F30" s="8">
        <f t="shared" si="12"/>
        <v>10240</v>
      </c>
      <c r="G30" s="8">
        <f t="shared" si="12"/>
        <v>11520</v>
      </c>
      <c r="H30" s="8">
        <f t="shared" si="12"/>
        <v>10240</v>
      </c>
      <c r="I30" s="8">
        <f t="shared" si="12"/>
        <v>11520</v>
      </c>
      <c r="J30" s="8">
        <f t="shared" si="12"/>
        <v>10240</v>
      </c>
      <c r="K30" s="8">
        <f t="shared" si="12"/>
        <v>11520</v>
      </c>
      <c r="L30" s="8">
        <f t="shared" si="12"/>
        <v>10240</v>
      </c>
      <c r="M30" s="8">
        <f t="shared" si="12"/>
        <v>11520</v>
      </c>
      <c r="N30" s="8">
        <f t="shared" si="12"/>
        <v>12800</v>
      </c>
      <c r="O30" s="1">
        <f>SUM(C30:N30)</f>
        <v>122880</v>
      </c>
      <c r="P30" s="27"/>
      <c r="Q30" s="8"/>
    </row>
    <row r="31" spans="2:17" ht="15.75" thickBot="1" x14ac:dyDescent="0.3">
      <c r="B31" s="58" t="s">
        <v>24</v>
      </c>
      <c r="C31" s="80">
        <f>SUM(C27:C30)</f>
        <v>11000</v>
      </c>
      <c r="D31" s="80">
        <f t="shared" ref="D31:O31" si="13">SUM(D27:D30)</f>
        <v>11520</v>
      </c>
      <c r="E31" s="80">
        <f t="shared" si="13"/>
        <v>11520</v>
      </c>
      <c r="F31" s="80">
        <f t="shared" si="13"/>
        <v>10240</v>
      </c>
      <c r="G31" s="80">
        <f t="shared" si="13"/>
        <v>11520</v>
      </c>
      <c r="H31" s="80">
        <f t="shared" si="13"/>
        <v>10240</v>
      </c>
      <c r="I31" s="80">
        <f t="shared" si="13"/>
        <v>11520</v>
      </c>
      <c r="J31" s="80">
        <f t="shared" si="13"/>
        <v>10240</v>
      </c>
      <c r="K31" s="80">
        <f t="shared" si="13"/>
        <v>11520</v>
      </c>
      <c r="L31" s="80">
        <f t="shared" si="13"/>
        <v>10240</v>
      </c>
      <c r="M31" s="80">
        <f t="shared" si="13"/>
        <v>11520</v>
      </c>
      <c r="N31" s="80">
        <f t="shared" si="13"/>
        <v>12800</v>
      </c>
      <c r="O31" s="80">
        <f t="shared" si="13"/>
        <v>133880</v>
      </c>
      <c r="P31" s="25"/>
      <c r="Q31" s="25"/>
    </row>
    <row r="32" spans="2:17" x14ac:dyDescent="0.25">
      <c r="B32" s="12" t="s">
        <v>11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26"/>
      <c r="Q32" s="3"/>
    </row>
    <row r="33" spans="2:17" x14ac:dyDescent="0.25">
      <c r="B33" s="79" t="s">
        <v>57</v>
      </c>
      <c r="C33" s="3">
        <f>20+11+15+119</f>
        <v>165</v>
      </c>
      <c r="D33" s="3">
        <f>11+15</f>
        <v>26</v>
      </c>
      <c r="E33" s="3">
        <f t="shared" ref="E33:K33" si="14">11+15</f>
        <v>26</v>
      </c>
      <c r="F33" s="3">
        <f t="shared" si="14"/>
        <v>26</v>
      </c>
      <c r="G33" s="3">
        <f t="shared" si="14"/>
        <v>26</v>
      </c>
      <c r="H33" s="3">
        <f t="shared" si="14"/>
        <v>26</v>
      </c>
      <c r="I33" s="3">
        <f t="shared" si="14"/>
        <v>26</v>
      </c>
      <c r="J33" s="3">
        <f t="shared" si="14"/>
        <v>26</v>
      </c>
      <c r="K33" s="3">
        <f t="shared" si="14"/>
        <v>26</v>
      </c>
      <c r="L33" s="3">
        <v>15</v>
      </c>
      <c r="M33" s="3">
        <f>15</f>
        <v>15</v>
      </c>
      <c r="N33" s="3">
        <f>15</f>
        <v>15</v>
      </c>
      <c r="O33" s="3">
        <f>SUM(C33:N33)</f>
        <v>418</v>
      </c>
      <c r="P33" s="26"/>
      <c r="Q33" s="3"/>
    </row>
    <row r="34" spans="2:17" x14ac:dyDescent="0.25">
      <c r="B34" s="77" t="s">
        <v>56</v>
      </c>
      <c r="C34" s="3">
        <v>800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f t="shared" ref="O34:O45" si="15">SUM(C34:N34)</f>
        <v>800</v>
      </c>
      <c r="P34" s="26"/>
      <c r="Q34" s="3"/>
    </row>
    <row r="35" spans="2:17" x14ac:dyDescent="0.25">
      <c r="B35" s="78" t="s">
        <v>58</v>
      </c>
      <c r="C35" s="1">
        <f>77+90+105+114+83+114</f>
        <v>583</v>
      </c>
      <c r="D35" s="1">
        <f>77+90+105+32+30</f>
        <v>334</v>
      </c>
      <c r="E35" s="1">
        <f t="shared" ref="E35:M35" si="16">77+90+105+32+30</f>
        <v>334</v>
      </c>
      <c r="F35" s="1">
        <f t="shared" si="16"/>
        <v>334</v>
      </c>
      <c r="G35" s="1">
        <f t="shared" si="16"/>
        <v>334</v>
      </c>
      <c r="H35" s="1">
        <f t="shared" si="16"/>
        <v>334</v>
      </c>
      <c r="I35" s="1">
        <f t="shared" si="16"/>
        <v>334</v>
      </c>
      <c r="J35" s="1">
        <f t="shared" si="16"/>
        <v>334</v>
      </c>
      <c r="K35" s="1">
        <f t="shared" si="16"/>
        <v>334</v>
      </c>
      <c r="L35" s="1">
        <f t="shared" si="16"/>
        <v>334</v>
      </c>
      <c r="M35" s="1">
        <f t="shared" si="16"/>
        <v>334</v>
      </c>
      <c r="N35" s="1">
        <f>77+90+105+32+30</f>
        <v>334</v>
      </c>
      <c r="O35" s="3">
        <f t="shared" si="15"/>
        <v>4257</v>
      </c>
      <c r="P35" s="23"/>
      <c r="Q35" s="1"/>
    </row>
    <row r="36" spans="2:17" x14ac:dyDescent="0.25">
      <c r="B36" s="1" t="s">
        <v>13</v>
      </c>
      <c r="C36" s="1">
        <f>(11.5*50*1.2)*2</f>
        <v>1380</v>
      </c>
      <c r="D36" s="1">
        <f t="shared" ref="D36:N36" si="17">11.5*50*1.2</f>
        <v>690</v>
      </c>
      <c r="E36" s="1">
        <f t="shared" si="17"/>
        <v>690</v>
      </c>
      <c r="F36" s="1">
        <f t="shared" si="17"/>
        <v>690</v>
      </c>
      <c r="G36" s="1">
        <f t="shared" si="17"/>
        <v>690</v>
      </c>
      <c r="H36" s="1">
        <f t="shared" si="17"/>
        <v>690</v>
      </c>
      <c r="I36" s="1">
        <f t="shared" si="17"/>
        <v>690</v>
      </c>
      <c r="J36" s="1">
        <f t="shared" si="17"/>
        <v>690</v>
      </c>
      <c r="K36" s="1">
        <f t="shared" si="17"/>
        <v>690</v>
      </c>
      <c r="L36" s="1">
        <f t="shared" si="17"/>
        <v>690</v>
      </c>
      <c r="M36" s="1">
        <f t="shared" si="17"/>
        <v>690</v>
      </c>
      <c r="N36" s="1">
        <f t="shared" si="17"/>
        <v>690</v>
      </c>
      <c r="O36" s="3">
        <f t="shared" si="15"/>
        <v>8970</v>
      </c>
      <c r="P36" s="23"/>
      <c r="Q36" s="1"/>
    </row>
    <row r="37" spans="2:17" x14ac:dyDescent="0.25">
      <c r="B37" s="1" t="s">
        <v>19</v>
      </c>
      <c r="C37" s="1">
        <f>250</f>
        <v>250</v>
      </c>
      <c r="D37" s="1">
        <f>250</f>
        <v>250</v>
      </c>
      <c r="E37" s="1">
        <f>250</f>
        <v>250</v>
      </c>
      <c r="F37" s="1">
        <f>250</f>
        <v>250</v>
      </c>
      <c r="G37" s="1">
        <f>250</f>
        <v>250</v>
      </c>
      <c r="H37" s="1">
        <f>250</f>
        <v>250</v>
      </c>
      <c r="I37" s="1">
        <f>250</f>
        <v>250</v>
      </c>
      <c r="J37" s="1">
        <f>250</f>
        <v>250</v>
      </c>
      <c r="K37" s="1">
        <f>250</f>
        <v>250</v>
      </c>
      <c r="L37" s="1">
        <f>250</f>
        <v>250</v>
      </c>
      <c r="M37" s="1">
        <f>250</f>
        <v>250</v>
      </c>
      <c r="N37" s="1">
        <f>250</f>
        <v>250</v>
      </c>
      <c r="O37" s="3">
        <f t="shared" si="15"/>
        <v>3000</v>
      </c>
      <c r="P37" s="23"/>
      <c r="Q37" s="1"/>
    </row>
    <row r="38" spans="2:17" x14ac:dyDescent="0.25">
      <c r="B38" s="1" t="s">
        <v>14</v>
      </c>
      <c r="C38" s="1">
        <f t="shared" ref="C38:N38" si="18">(2*32*10*C5)+(1*12*4*10*C9)+(1*32*10*C13)+(32*10*C17)</f>
        <v>5120</v>
      </c>
      <c r="D38" s="1">
        <f t="shared" si="18"/>
        <v>5760</v>
      </c>
      <c r="E38" s="1">
        <f t="shared" si="18"/>
        <v>5760</v>
      </c>
      <c r="F38" s="1">
        <f t="shared" si="18"/>
        <v>5120</v>
      </c>
      <c r="G38" s="1">
        <f t="shared" si="18"/>
        <v>5760</v>
      </c>
      <c r="H38" s="1">
        <f t="shared" si="18"/>
        <v>5120</v>
      </c>
      <c r="I38" s="1">
        <f t="shared" si="18"/>
        <v>5760</v>
      </c>
      <c r="J38" s="1">
        <f t="shared" si="18"/>
        <v>5120</v>
      </c>
      <c r="K38" s="1">
        <f t="shared" si="18"/>
        <v>5760</v>
      </c>
      <c r="L38" s="1">
        <f t="shared" si="18"/>
        <v>5120</v>
      </c>
      <c r="M38" s="1">
        <f t="shared" si="18"/>
        <v>5760</v>
      </c>
      <c r="N38" s="1">
        <f t="shared" si="18"/>
        <v>6400</v>
      </c>
      <c r="O38" s="3">
        <f t="shared" si="15"/>
        <v>66560</v>
      </c>
      <c r="P38" s="23"/>
      <c r="Q38" s="1"/>
    </row>
    <row r="39" spans="2:17" x14ac:dyDescent="0.25">
      <c r="B39" s="1" t="s">
        <v>15</v>
      </c>
      <c r="C39" s="1">
        <f>C38*34%</f>
        <v>1740.8000000000002</v>
      </c>
      <c r="D39" s="1">
        <f t="shared" ref="D39:N39" si="19">D38*34%</f>
        <v>1958.4</v>
      </c>
      <c r="E39" s="1">
        <f t="shared" si="19"/>
        <v>1958.4</v>
      </c>
      <c r="F39" s="1">
        <f t="shared" si="19"/>
        <v>1740.8000000000002</v>
      </c>
      <c r="G39" s="1">
        <f t="shared" si="19"/>
        <v>1958.4</v>
      </c>
      <c r="H39" s="1">
        <f t="shared" si="19"/>
        <v>1740.8000000000002</v>
      </c>
      <c r="I39" s="1">
        <f t="shared" si="19"/>
        <v>1958.4</v>
      </c>
      <c r="J39" s="1">
        <f t="shared" si="19"/>
        <v>1740.8000000000002</v>
      </c>
      <c r="K39" s="1">
        <f t="shared" si="19"/>
        <v>1958.4</v>
      </c>
      <c r="L39" s="1">
        <f t="shared" si="19"/>
        <v>1740.8000000000002</v>
      </c>
      <c r="M39" s="1">
        <f t="shared" si="19"/>
        <v>1958.4</v>
      </c>
      <c r="N39" s="1">
        <f t="shared" si="19"/>
        <v>2176</v>
      </c>
      <c r="O39" s="3">
        <f t="shared" si="15"/>
        <v>22630.400000000005</v>
      </c>
      <c r="P39" s="23"/>
      <c r="Q39" s="1"/>
    </row>
    <row r="40" spans="2:17" x14ac:dyDescent="0.25">
      <c r="B40" s="1" t="s">
        <v>16</v>
      </c>
      <c r="C40" s="1">
        <f>6*15</f>
        <v>90</v>
      </c>
      <c r="D40" s="1">
        <f t="shared" ref="D40:N41" si="20">6*15</f>
        <v>90</v>
      </c>
      <c r="E40" s="1">
        <f t="shared" si="20"/>
        <v>90</v>
      </c>
      <c r="F40" s="1">
        <f t="shared" si="20"/>
        <v>90</v>
      </c>
      <c r="G40" s="1">
        <f t="shared" si="20"/>
        <v>90</v>
      </c>
      <c r="H40" s="1">
        <f t="shared" si="20"/>
        <v>90</v>
      </c>
      <c r="I40" s="1">
        <f t="shared" si="20"/>
        <v>90</v>
      </c>
      <c r="J40" s="1">
        <f t="shared" si="20"/>
        <v>90</v>
      </c>
      <c r="K40" s="1">
        <f t="shared" si="20"/>
        <v>90</v>
      </c>
      <c r="L40" s="1">
        <f t="shared" si="20"/>
        <v>90</v>
      </c>
      <c r="M40" s="1">
        <f t="shared" si="20"/>
        <v>90</v>
      </c>
      <c r="N40" s="1">
        <f t="shared" si="20"/>
        <v>90</v>
      </c>
      <c r="O40" s="3">
        <f t="shared" si="15"/>
        <v>1080</v>
      </c>
      <c r="P40" s="23"/>
      <c r="Q40" s="1"/>
    </row>
    <row r="41" spans="2:17" x14ac:dyDescent="0.25">
      <c r="B41" s="1" t="s">
        <v>54</v>
      </c>
      <c r="C41" s="1">
        <f>6*15</f>
        <v>90</v>
      </c>
      <c r="D41" s="1">
        <f t="shared" si="20"/>
        <v>90</v>
      </c>
      <c r="E41" s="1">
        <f t="shared" si="20"/>
        <v>90</v>
      </c>
      <c r="F41" s="1">
        <f t="shared" si="20"/>
        <v>90</v>
      </c>
      <c r="G41" s="1">
        <f t="shared" si="20"/>
        <v>90</v>
      </c>
      <c r="H41" s="1">
        <f t="shared" si="20"/>
        <v>90</v>
      </c>
      <c r="I41" s="1">
        <f t="shared" si="20"/>
        <v>90</v>
      </c>
      <c r="J41" s="1">
        <f t="shared" si="20"/>
        <v>90</v>
      </c>
      <c r="K41" s="1">
        <f t="shared" si="20"/>
        <v>90</v>
      </c>
      <c r="L41" s="1">
        <f t="shared" si="20"/>
        <v>90</v>
      </c>
      <c r="M41" s="1">
        <f t="shared" si="20"/>
        <v>90</v>
      </c>
      <c r="N41" s="1">
        <f t="shared" si="20"/>
        <v>90</v>
      </c>
      <c r="O41" s="3">
        <f t="shared" si="15"/>
        <v>1080</v>
      </c>
      <c r="P41" s="23"/>
      <c r="Q41" s="1"/>
    </row>
    <row r="42" spans="2:17" x14ac:dyDescent="0.25">
      <c r="B42" s="1" t="s">
        <v>17</v>
      </c>
      <c r="C42" s="1">
        <f>C30*5%</f>
        <v>0</v>
      </c>
      <c r="D42" s="1">
        <f t="shared" ref="D42:N42" si="21">D30*5%</f>
        <v>576</v>
      </c>
      <c r="E42" s="1">
        <f t="shared" si="21"/>
        <v>576</v>
      </c>
      <c r="F42" s="1">
        <f t="shared" si="21"/>
        <v>512</v>
      </c>
      <c r="G42" s="1">
        <f t="shared" si="21"/>
        <v>576</v>
      </c>
      <c r="H42" s="1">
        <f t="shared" si="21"/>
        <v>512</v>
      </c>
      <c r="I42" s="1">
        <f t="shared" si="21"/>
        <v>576</v>
      </c>
      <c r="J42" s="1">
        <f t="shared" si="21"/>
        <v>512</v>
      </c>
      <c r="K42" s="1">
        <f t="shared" si="21"/>
        <v>576</v>
      </c>
      <c r="L42" s="1">
        <f t="shared" si="21"/>
        <v>512</v>
      </c>
      <c r="M42" s="1">
        <f t="shared" si="21"/>
        <v>576</v>
      </c>
      <c r="N42" s="1">
        <f t="shared" si="21"/>
        <v>640</v>
      </c>
      <c r="O42" s="3">
        <f t="shared" si="15"/>
        <v>6144</v>
      </c>
      <c r="P42" s="23"/>
      <c r="Q42" s="1"/>
    </row>
    <row r="43" spans="2:17" x14ac:dyDescent="0.25">
      <c r="B43" s="1" t="s">
        <v>18</v>
      </c>
      <c r="C43" s="1">
        <f>64+50</f>
        <v>114</v>
      </c>
      <c r="D43" s="1">
        <f t="shared" ref="D43:N43" si="22">64+50</f>
        <v>114</v>
      </c>
      <c r="E43" s="1">
        <f t="shared" si="22"/>
        <v>114</v>
      </c>
      <c r="F43" s="1">
        <f t="shared" si="22"/>
        <v>114</v>
      </c>
      <c r="G43" s="1">
        <f t="shared" si="22"/>
        <v>114</v>
      </c>
      <c r="H43" s="1">
        <f t="shared" si="22"/>
        <v>114</v>
      </c>
      <c r="I43" s="1">
        <f t="shared" si="22"/>
        <v>114</v>
      </c>
      <c r="J43" s="1">
        <f t="shared" si="22"/>
        <v>114</v>
      </c>
      <c r="K43" s="1">
        <f t="shared" si="22"/>
        <v>114</v>
      </c>
      <c r="L43" s="1">
        <f t="shared" si="22"/>
        <v>114</v>
      </c>
      <c r="M43" s="1">
        <f t="shared" si="22"/>
        <v>114</v>
      </c>
      <c r="N43" s="1">
        <f t="shared" si="22"/>
        <v>114</v>
      </c>
      <c r="O43" s="3">
        <f t="shared" si="15"/>
        <v>1368</v>
      </c>
      <c r="P43" s="23"/>
      <c r="Q43" s="1"/>
    </row>
    <row r="44" spans="2:17" x14ac:dyDescent="0.25">
      <c r="B44" s="1" t="s">
        <v>20</v>
      </c>
      <c r="C44" s="13">
        <f>$C$29/24</f>
        <v>458.33333333333331</v>
      </c>
      <c r="D44" s="13">
        <f t="shared" ref="D44:N44" si="23">$C$29/24</f>
        <v>458.33333333333331</v>
      </c>
      <c r="E44" s="13">
        <f t="shared" si="23"/>
        <v>458.33333333333331</v>
      </c>
      <c r="F44" s="13">
        <f t="shared" si="23"/>
        <v>458.33333333333331</v>
      </c>
      <c r="G44" s="13">
        <f t="shared" si="23"/>
        <v>458.33333333333331</v>
      </c>
      <c r="H44" s="13">
        <f t="shared" si="23"/>
        <v>458.33333333333331</v>
      </c>
      <c r="I44" s="13">
        <f t="shared" si="23"/>
        <v>458.33333333333331</v>
      </c>
      <c r="J44" s="13">
        <f t="shared" si="23"/>
        <v>458.33333333333331</v>
      </c>
      <c r="K44" s="13">
        <f t="shared" si="23"/>
        <v>458.33333333333331</v>
      </c>
      <c r="L44" s="13">
        <f t="shared" si="23"/>
        <v>458.33333333333331</v>
      </c>
      <c r="M44" s="13">
        <f t="shared" si="23"/>
        <v>458.33333333333331</v>
      </c>
      <c r="N44" s="13">
        <f t="shared" si="23"/>
        <v>458.33333333333331</v>
      </c>
      <c r="O44" s="3">
        <f t="shared" si="15"/>
        <v>5499.9999999999991</v>
      </c>
      <c r="P44" s="23"/>
      <c r="Q44" s="1"/>
    </row>
    <row r="45" spans="2:17" ht="15.75" thickBot="1" x14ac:dyDescent="0.3">
      <c r="B45" s="8" t="s">
        <v>21</v>
      </c>
      <c r="C45" s="90">
        <f>$C$29*5%/12</f>
        <v>45.833333333333336</v>
      </c>
      <c r="D45" s="90">
        <f t="shared" ref="D45:N45" si="24">$C$29*5%/12</f>
        <v>45.833333333333336</v>
      </c>
      <c r="E45" s="90">
        <f t="shared" si="24"/>
        <v>45.833333333333336</v>
      </c>
      <c r="F45" s="90">
        <f t="shared" si="24"/>
        <v>45.833333333333336</v>
      </c>
      <c r="G45" s="90">
        <f t="shared" si="24"/>
        <v>45.833333333333336</v>
      </c>
      <c r="H45" s="90">
        <f t="shared" si="24"/>
        <v>45.833333333333336</v>
      </c>
      <c r="I45" s="90">
        <f t="shared" si="24"/>
        <v>45.833333333333336</v>
      </c>
      <c r="J45" s="90">
        <f t="shared" si="24"/>
        <v>45.833333333333336</v>
      </c>
      <c r="K45" s="90">
        <f t="shared" si="24"/>
        <v>45.833333333333336</v>
      </c>
      <c r="L45" s="90">
        <f t="shared" si="24"/>
        <v>45.833333333333336</v>
      </c>
      <c r="M45" s="90">
        <f t="shared" si="24"/>
        <v>45.833333333333336</v>
      </c>
      <c r="N45" s="90">
        <f t="shared" si="24"/>
        <v>45.833333333333336</v>
      </c>
      <c r="O45" s="3">
        <f t="shared" si="15"/>
        <v>549.99999999999989</v>
      </c>
      <c r="P45" s="27"/>
      <c r="Q45" s="8"/>
    </row>
    <row r="46" spans="2:17" ht="15.75" thickBot="1" x14ac:dyDescent="0.3">
      <c r="B46" s="58" t="s">
        <v>22</v>
      </c>
      <c r="C46" s="93">
        <f>SUM(C33:C45)</f>
        <v>10836.966666666667</v>
      </c>
      <c r="D46" s="93">
        <f t="shared" ref="D46:O46" si="25">SUM(D33:D45)</f>
        <v>10392.566666666668</v>
      </c>
      <c r="E46" s="93">
        <f t="shared" si="25"/>
        <v>10392.566666666668</v>
      </c>
      <c r="F46" s="93">
        <f t="shared" si="25"/>
        <v>9470.9666666666672</v>
      </c>
      <c r="G46" s="93">
        <f t="shared" si="25"/>
        <v>10392.566666666668</v>
      </c>
      <c r="H46" s="93">
        <f t="shared" si="25"/>
        <v>9470.9666666666672</v>
      </c>
      <c r="I46" s="93">
        <f t="shared" si="25"/>
        <v>10392.566666666668</v>
      </c>
      <c r="J46" s="93">
        <f t="shared" si="25"/>
        <v>9470.9666666666672</v>
      </c>
      <c r="K46" s="93">
        <f t="shared" si="25"/>
        <v>10392.566666666668</v>
      </c>
      <c r="L46" s="93">
        <f t="shared" si="25"/>
        <v>9459.9666666666672</v>
      </c>
      <c r="M46" s="93">
        <f t="shared" si="25"/>
        <v>10381.566666666668</v>
      </c>
      <c r="N46" s="93">
        <f t="shared" si="25"/>
        <v>11303.166666666668</v>
      </c>
      <c r="O46" s="93">
        <f t="shared" si="25"/>
        <v>122357.40000000001</v>
      </c>
      <c r="P46" s="25">
        <f>SUM(P35:P45)</f>
        <v>0</v>
      </c>
      <c r="Q46" s="25">
        <f>SUM(Q35:Q45)</f>
        <v>0</v>
      </c>
    </row>
    <row r="47" spans="2:17" x14ac:dyDescent="0.25">
      <c r="B47" s="3" t="s">
        <v>23</v>
      </c>
      <c r="C47" s="87">
        <f t="shared" ref="C47:N47" si="26">C31-C46</f>
        <v>163.03333333333285</v>
      </c>
      <c r="D47" s="87">
        <f t="shared" si="26"/>
        <v>1127.4333333333325</v>
      </c>
      <c r="E47" s="87">
        <f t="shared" si="26"/>
        <v>1127.4333333333325</v>
      </c>
      <c r="F47" s="87">
        <f t="shared" si="26"/>
        <v>769.03333333333285</v>
      </c>
      <c r="G47" s="87">
        <f t="shared" si="26"/>
        <v>1127.4333333333325</v>
      </c>
      <c r="H47" s="87">
        <f t="shared" si="26"/>
        <v>769.03333333333285</v>
      </c>
      <c r="I47" s="87">
        <f t="shared" si="26"/>
        <v>1127.4333333333325</v>
      </c>
      <c r="J47" s="87">
        <f t="shared" si="26"/>
        <v>769.03333333333285</v>
      </c>
      <c r="K47" s="87">
        <f t="shared" si="26"/>
        <v>1127.4333333333325</v>
      </c>
      <c r="L47" s="87">
        <f t="shared" si="26"/>
        <v>780.03333333333285</v>
      </c>
      <c r="M47" s="87">
        <f t="shared" si="26"/>
        <v>1138.4333333333325</v>
      </c>
      <c r="N47" s="87">
        <f t="shared" si="26"/>
        <v>1496.8333333333321</v>
      </c>
      <c r="O47" s="28"/>
      <c r="P47" s="26">
        <f>P31-P46</f>
        <v>0</v>
      </c>
      <c r="Q47" s="26">
        <f>Q31-Q46</f>
        <v>0</v>
      </c>
    </row>
    <row r="48" spans="2:17" x14ac:dyDescent="0.25">
      <c r="B48" s="1" t="s">
        <v>25</v>
      </c>
      <c r="C48" s="13">
        <f>C25+C31-C46</f>
        <v>163.03333333333285</v>
      </c>
      <c r="D48" s="13">
        <f t="shared" ref="C48:N48" si="27">D25+D47</f>
        <v>1290.4666666666653</v>
      </c>
      <c r="E48" s="13">
        <f t="shared" si="27"/>
        <v>2417.8999999999978</v>
      </c>
      <c r="F48" s="13">
        <f t="shared" si="27"/>
        <v>3186.9333333333307</v>
      </c>
      <c r="G48" s="13">
        <f t="shared" si="27"/>
        <v>4314.3666666666631</v>
      </c>
      <c r="H48" s="13">
        <f t="shared" si="27"/>
        <v>5083.399999999996</v>
      </c>
      <c r="I48" s="13">
        <f t="shared" si="27"/>
        <v>6210.8333333333285</v>
      </c>
      <c r="J48" s="13">
        <f t="shared" si="27"/>
        <v>6979.8666666666613</v>
      </c>
      <c r="K48" s="13">
        <f t="shared" si="27"/>
        <v>8107.2999999999938</v>
      </c>
      <c r="L48" s="13">
        <f t="shared" si="27"/>
        <v>8887.3333333333267</v>
      </c>
      <c r="M48" s="13">
        <f t="shared" si="27"/>
        <v>10025.766666666659</v>
      </c>
      <c r="N48" s="13">
        <f t="shared" si="27"/>
        <v>11522.599999999991</v>
      </c>
      <c r="O48" s="1"/>
      <c r="P48" s="23">
        <f>P25+P47</f>
        <v>0</v>
      </c>
      <c r="Q48" s="23">
        <f>Q25+Q47</f>
        <v>0</v>
      </c>
    </row>
    <row r="49" spans="2:14" x14ac:dyDescent="0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2:14" x14ac:dyDescent="0.25">
      <c r="B50" s="18"/>
      <c r="C50" s="18">
        <f>C38/6</f>
        <v>853.33333333333337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2" spans="2:14" x14ac:dyDescent="0.25">
      <c r="B52" t="s">
        <v>26</v>
      </c>
    </row>
    <row r="53" spans="2:14" x14ac:dyDescent="0.25">
      <c r="B53" s="16" t="s">
        <v>27</v>
      </c>
      <c r="C53" s="1"/>
      <c r="D53" s="1"/>
      <c r="E53" s="1"/>
    </row>
    <row r="54" spans="2:14" x14ac:dyDescent="0.25">
      <c r="B54" s="16"/>
      <c r="C54" s="1">
        <v>2012</v>
      </c>
      <c r="D54" s="1">
        <v>2013</v>
      </c>
      <c r="E54" s="1">
        <v>2014</v>
      </c>
    </row>
    <row r="55" spans="2:14" ht="15.75" thickBot="1" x14ac:dyDescent="0.3">
      <c r="B55" s="8" t="str">
        <f>B30</f>
        <v>Доход от продаж</v>
      </c>
      <c r="C55" s="8">
        <f>O30</f>
        <v>122880</v>
      </c>
      <c r="D55" s="8">
        <f>P30</f>
        <v>0</v>
      </c>
      <c r="E55" s="8">
        <f>Q30</f>
        <v>0</v>
      </c>
    </row>
    <row r="56" spans="2:14" ht="15.75" thickBot="1" x14ac:dyDescent="0.3">
      <c r="B56" s="4" t="s">
        <v>28</v>
      </c>
      <c r="C56" s="5">
        <f>SUM(C55)</f>
        <v>122880</v>
      </c>
      <c r="D56" s="5">
        <f>SUM(D55)</f>
        <v>0</v>
      </c>
      <c r="E56" s="5">
        <f>SUM(E55)</f>
        <v>0</v>
      </c>
    </row>
    <row r="57" spans="2:14" x14ac:dyDescent="0.25">
      <c r="B57" s="11" t="s">
        <v>29</v>
      </c>
      <c r="C57" s="3"/>
      <c r="D57" s="3"/>
      <c r="E57" s="3"/>
    </row>
    <row r="58" spans="2:14" x14ac:dyDescent="0.25">
      <c r="B58" s="1" t="s">
        <v>67</v>
      </c>
      <c r="C58" s="1">
        <f>O33</f>
        <v>418</v>
      </c>
      <c r="D58" s="1"/>
      <c r="E58" s="1"/>
    </row>
    <row r="59" spans="2:14" x14ac:dyDescent="0.25">
      <c r="B59" s="77" t="s">
        <v>56</v>
      </c>
      <c r="C59" s="1">
        <f>O34</f>
        <v>800</v>
      </c>
      <c r="D59" s="1"/>
      <c r="E59" s="1"/>
    </row>
    <row r="60" spans="2:14" x14ac:dyDescent="0.25">
      <c r="B60" s="1" t="s">
        <v>13</v>
      </c>
      <c r="C60" s="1">
        <f>O36</f>
        <v>8970</v>
      </c>
      <c r="D60" s="1"/>
      <c r="E60" s="1"/>
    </row>
    <row r="61" spans="2:14" x14ac:dyDescent="0.25">
      <c r="B61" s="1" t="s">
        <v>19</v>
      </c>
      <c r="C61" s="1">
        <f t="shared" ref="C61:C67" si="28">O37</f>
        <v>3000</v>
      </c>
      <c r="D61" s="1">
        <f t="shared" ref="C61:D61" si="29">P36</f>
        <v>0</v>
      </c>
      <c r="E61" s="1">
        <f>Q36</f>
        <v>0</v>
      </c>
    </row>
    <row r="62" spans="2:14" x14ac:dyDescent="0.25">
      <c r="B62" s="1" t="s">
        <v>14</v>
      </c>
      <c r="C62" s="1">
        <f t="shared" si="28"/>
        <v>66560</v>
      </c>
      <c r="D62" s="1">
        <f t="shared" ref="C62:E65" si="30">P38</f>
        <v>0</v>
      </c>
      <c r="E62" s="1">
        <f t="shared" si="30"/>
        <v>0</v>
      </c>
    </row>
    <row r="63" spans="2:14" x14ac:dyDescent="0.25">
      <c r="B63" s="1" t="s">
        <v>15</v>
      </c>
      <c r="C63" s="1">
        <f t="shared" si="28"/>
        <v>22630.400000000005</v>
      </c>
      <c r="D63" s="1">
        <f t="shared" si="30"/>
        <v>0</v>
      </c>
      <c r="E63" s="1">
        <f t="shared" si="30"/>
        <v>0</v>
      </c>
    </row>
    <row r="64" spans="2:14" x14ac:dyDescent="0.25">
      <c r="B64" s="1" t="s">
        <v>16</v>
      </c>
      <c r="C64" s="1">
        <f t="shared" si="28"/>
        <v>1080</v>
      </c>
      <c r="D64" s="1">
        <f t="shared" si="30"/>
        <v>0</v>
      </c>
      <c r="E64" s="1">
        <f t="shared" si="30"/>
        <v>0</v>
      </c>
    </row>
    <row r="65" spans="2:5" x14ac:dyDescent="0.25">
      <c r="B65" s="1" t="s">
        <v>54</v>
      </c>
      <c r="C65" s="1">
        <f t="shared" si="28"/>
        <v>1080</v>
      </c>
      <c r="D65" s="1">
        <f t="shared" si="30"/>
        <v>0</v>
      </c>
      <c r="E65" s="1">
        <f t="shared" si="30"/>
        <v>0</v>
      </c>
    </row>
    <row r="66" spans="2:5" x14ac:dyDescent="0.25">
      <c r="B66" s="1" t="s">
        <v>17</v>
      </c>
      <c r="C66" s="1">
        <f t="shared" si="28"/>
        <v>6144</v>
      </c>
      <c r="D66" s="1">
        <f t="shared" ref="C66:E67" si="31">P42</f>
        <v>0</v>
      </c>
      <c r="E66" s="1">
        <f t="shared" si="31"/>
        <v>0</v>
      </c>
    </row>
    <row r="67" spans="2:5" x14ac:dyDescent="0.25">
      <c r="B67" s="1" t="s">
        <v>18</v>
      </c>
      <c r="C67" s="1">
        <f t="shared" si="28"/>
        <v>1368</v>
      </c>
      <c r="D67" s="1">
        <f t="shared" si="31"/>
        <v>0</v>
      </c>
      <c r="E67" s="1">
        <f t="shared" si="31"/>
        <v>0</v>
      </c>
    </row>
    <row r="68" spans="2:5" x14ac:dyDescent="0.25">
      <c r="B68" s="8" t="s">
        <v>21</v>
      </c>
      <c r="C68" s="1">
        <f>O45</f>
        <v>549.99999999999989</v>
      </c>
      <c r="D68" s="1"/>
      <c r="E68" s="1"/>
    </row>
    <row r="69" spans="2:5" x14ac:dyDescent="0.25">
      <c r="B69" s="1" t="s">
        <v>68</v>
      </c>
      <c r="C69" s="13">
        <f>O35*20%</f>
        <v>851.40000000000009</v>
      </c>
      <c r="D69" s="1"/>
      <c r="E69" s="1"/>
    </row>
    <row r="70" spans="2:5" x14ac:dyDescent="0.25">
      <c r="B70" s="1"/>
      <c r="C70" s="1"/>
      <c r="D70" s="1">
        <f>P45</f>
        <v>0</v>
      </c>
      <c r="E70" s="1">
        <f>Q45</f>
        <v>0</v>
      </c>
    </row>
    <row r="71" spans="2:5" ht="15.75" thickBot="1" x14ac:dyDescent="0.3">
      <c r="B71" s="8"/>
      <c r="C71" s="8"/>
      <c r="D71" s="8"/>
      <c r="E71" s="8"/>
    </row>
    <row r="72" spans="2:5" ht="15.75" thickBot="1" x14ac:dyDescent="0.3">
      <c r="B72" s="4" t="s">
        <v>31</v>
      </c>
      <c r="C72" s="5">
        <f>SUM(C58:C71)</f>
        <v>113451.8</v>
      </c>
      <c r="D72" s="5">
        <f>SUM(D58:D71)</f>
        <v>0</v>
      </c>
      <c r="E72" s="5">
        <f>SUM(E58:E71)</f>
        <v>0</v>
      </c>
    </row>
    <row r="73" spans="2:5" x14ac:dyDescent="0.25">
      <c r="B73" s="17" t="s">
        <v>32</v>
      </c>
      <c r="C73" s="17">
        <f>C56-C72</f>
        <v>9428.1999999999971</v>
      </c>
      <c r="D73" s="17">
        <f>D56-D72</f>
        <v>0</v>
      </c>
      <c r="E73" s="17">
        <f>E56-E72</f>
        <v>0</v>
      </c>
    </row>
    <row r="74" spans="2:5" x14ac:dyDescent="0.25">
      <c r="B74" s="19"/>
      <c r="C74" s="19"/>
      <c r="D74" s="19"/>
      <c r="E74" s="19"/>
    </row>
    <row r="75" spans="2:5" x14ac:dyDescent="0.25">
      <c r="B75" s="20" t="s">
        <v>69</v>
      </c>
      <c r="C75" s="18"/>
      <c r="D75" s="18"/>
      <c r="E75" s="18"/>
    </row>
    <row r="76" spans="2:5" x14ac:dyDescent="0.25">
      <c r="B76" s="21" t="s">
        <v>33</v>
      </c>
      <c r="C76" s="7">
        <f>O24</f>
        <v>2015</v>
      </c>
      <c r="D76" s="7">
        <f t="shared" ref="D76:E76" si="32">P24</f>
        <v>2016</v>
      </c>
      <c r="E76" s="7">
        <f t="shared" si="32"/>
        <v>2017</v>
      </c>
    </row>
    <row r="77" spans="2:5" x14ac:dyDescent="0.25">
      <c r="B77" s="22" t="s">
        <v>34</v>
      </c>
      <c r="C77" s="30">
        <f>N48</f>
        <v>11522.599999999991</v>
      </c>
      <c r="D77" s="22">
        <f>P48</f>
        <v>0</v>
      </c>
      <c r="E77" s="22">
        <f>Q48</f>
        <v>0</v>
      </c>
    </row>
    <row r="78" spans="2:5" x14ac:dyDescent="0.25">
      <c r="B78" s="22" t="s">
        <v>12</v>
      </c>
      <c r="C78" s="22"/>
      <c r="D78" s="22"/>
      <c r="E78" s="7"/>
    </row>
    <row r="79" spans="2:5" x14ac:dyDescent="0.25">
      <c r="B79" s="7" t="s">
        <v>35</v>
      </c>
      <c r="C79" s="91">
        <f>SUM(C77:C78)</f>
        <v>11522.599999999991</v>
      </c>
      <c r="D79" s="7">
        <f t="shared" ref="D79:E79" si="33">SUM(D77:D78)</f>
        <v>0</v>
      </c>
      <c r="E79" s="7">
        <f t="shared" si="33"/>
        <v>0</v>
      </c>
    </row>
    <row r="80" spans="2:5" x14ac:dyDescent="0.25">
      <c r="B80" s="22" t="s">
        <v>36</v>
      </c>
      <c r="C80" s="22">
        <f>O35</f>
        <v>4257</v>
      </c>
      <c r="D80" s="22"/>
      <c r="E80" s="22"/>
    </row>
    <row r="81" spans="2:5" x14ac:dyDescent="0.25">
      <c r="B81" s="22" t="s">
        <v>30</v>
      </c>
      <c r="C81" s="30">
        <f>-C69</f>
        <v>-851.40000000000009</v>
      </c>
      <c r="D81" s="22"/>
      <c r="E81" s="22"/>
    </row>
    <row r="82" spans="2:5" x14ac:dyDescent="0.25">
      <c r="B82" s="7" t="s">
        <v>37</v>
      </c>
      <c r="C82" s="7">
        <f>SUM(C80:C81)</f>
        <v>3405.6</v>
      </c>
      <c r="D82" s="22">
        <f t="shared" ref="D82:E82" si="34">SUM(D80:D81)</f>
        <v>0</v>
      </c>
      <c r="E82" s="7">
        <f t="shared" si="34"/>
        <v>0</v>
      </c>
    </row>
    <row r="83" spans="2:5" x14ac:dyDescent="0.25">
      <c r="B83" s="7" t="s">
        <v>38</v>
      </c>
      <c r="C83" s="91">
        <f>C79+C82</f>
        <v>14928.199999999992</v>
      </c>
      <c r="D83" s="7">
        <f t="shared" ref="D83:E83" si="35">D79+D82</f>
        <v>0</v>
      </c>
      <c r="E83" s="7">
        <f t="shared" si="35"/>
        <v>0</v>
      </c>
    </row>
    <row r="84" spans="2:5" x14ac:dyDescent="0.25">
      <c r="B84" s="7"/>
      <c r="C84" s="7"/>
      <c r="D84" s="7"/>
      <c r="E84" s="7"/>
    </row>
    <row r="85" spans="2:5" x14ac:dyDescent="0.25">
      <c r="B85" s="7" t="s">
        <v>39</v>
      </c>
      <c r="C85" s="7"/>
      <c r="D85" s="7"/>
      <c r="E85" s="7"/>
    </row>
    <row r="86" spans="2:5" x14ac:dyDescent="0.25">
      <c r="B86" s="22" t="s">
        <v>9</v>
      </c>
      <c r="C86" s="30">
        <f>C29-O44</f>
        <v>5500.0000000000009</v>
      </c>
      <c r="D86" s="30"/>
      <c r="E86" s="30"/>
    </row>
    <row r="87" spans="2:5" x14ac:dyDescent="0.25">
      <c r="B87" s="22" t="s">
        <v>40</v>
      </c>
      <c r="C87" s="22"/>
      <c r="D87" s="22">
        <f>C87</f>
        <v>0</v>
      </c>
      <c r="E87" s="22">
        <f>D87</f>
        <v>0</v>
      </c>
    </row>
    <row r="88" spans="2:5" x14ac:dyDescent="0.25">
      <c r="B88" s="22" t="s">
        <v>41</v>
      </c>
      <c r="C88" s="22"/>
      <c r="D88" s="22">
        <f>C88</f>
        <v>0</v>
      </c>
      <c r="E88" s="22">
        <f>D88</f>
        <v>0</v>
      </c>
    </row>
    <row r="89" spans="2:5" x14ac:dyDescent="0.25">
      <c r="B89" s="22" t="s">
        <v>32</v>
      </c>
      <c r="C89" s="22">
        <f>C73</f>
        <v>9428.1999999999971</v>
      </c>
      <c r="D89" s="22"/>
      <c r="E89" s="7"/>
    </row>
    <row r="90" spans="2:5" x14ac:dyDescent="0.25">
      <c r="B90" s="7" t="s">
        <v>42</v>
      </c>
      <c r="C90" s="7">
        <f>SUM(C86:C89)</f>
        <v>14928.199999999997</v>
      </c>
      <c r="D90" s="7">
        <f t="shared" ref="D90:E90" si="36">SUM(D86:D89)</f>
        <v>0</v>
      </c>
      <c r="E90" s="7">
        <f t="shared" si="36"/>
        <v>0</v>
      </c>
    </row>
    <row r="92" spans="2:5" x14ac:dyDescent="0.25">
      <c r="C92" s="92">
        <f>C83-C90</f>
        <v>0</v>
      </c>
      <c r="D92">
        <f>D83-D90</f>
        <v>0</v>
      </c>
      <c r="E92">
        <f>E83-E90</f>
        <v>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5"/>
  <sheetViews>
    <sheetView workbookViewId="0">
      <selection activeCell="D16" sqref="D16"/>
    </sheetView>
  </sheetViews>
  <sheetFormatPr defaultRowHeight="15" x14ac:dyDescent="0.25"/>
  <sheetData>
    <row r="2" spans="1:7" x14ac:dyDescent="0.25">
      <c r="A2" t="s">
        <v>59</v>
      </c>
      <c r="B2" t="s">
        <v>60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</row>
    <row r="3" spans="1:7" x14ac:dyDescent="0.25">
      <c r="A3">
        <v>1</v>
      </c>
      <c r="B3" s="88">
        <v>41944</v>
      </c>
      <c r="C3" s="89">
        <v>11000</v>
      </c>
      <c r="D3">
        <v>45.83</v>
      </c>
      <c r="E3">
        <v>161.75</v>
      </c>
      <c r="F3">
        <v>207.58</v>
      </c>
      <c r="G3" s="89">
        <v>10838.25</v>
      </c>
    </row>
    <row r="4" spans="1:7" x14ac:dyDescent="0.25">
      <c r="A4">
        <v>2</v>
      </c>
      <c r="B4" s="88">
        <v>41974</v>
      </c>
      <c r="C4" s="89">
        <v>10838.25</v>
      </c>
      <c r="D4">
        <v>45.16</v>
      </c>
      <c r="E4">
        <v>162.41999999999999</v>
      </c>
      <c r="F4">
        <v>207.58</v>
      </c>
      <c r="G4" s="89">
        <v>10675.83</v>
      </c>
    </row>
    <row r="5" spans="1:7" x14ac:dyDescent="0.25">
      <c r="A5">
        <v>3</v>
      </c>
      <c r="B5" s="88">
        <v>42005</v>
      </c>
      <c r="C5" s="89">
        <v>10675.83</v>
      </c>
      <c r="D5">
        <v>44.48</v>
      </c>
      <c r="E5">
        <v>163.1</v>
      </c>
      <c r="F5">
        <v>207.58</v>
      </c>
      <c r="G5" s="89">
        <v>10512.73</v>
      </c>
    </row>
    <row r="6" spans="1:7" x14ac:dyDescent="0.25">
      <c r="A6">
        <v>4</v>
      </c>
      <c r="B6" s="88">
        <v>42036</v>
      </c>
      <c r="C6" s="89">
        <v>10512.73</v>
      </c>
      <c r="D6">
        <v>43.8</v>
      </c>
      <c r="E6">
        <v>163.78</v>
      </c>
      <c r="F6">
        <v>207.58</v>
      </c>
      <c r="G6" s="89">
        <v>10348.94</v>
      </c>
    </row>
    <row r="7" spans="1:7" x14ac:dyDescent="0.25">
      <c r="A7">
        <v>5</v>
      </c>
      <c r="B7" s="88">
        <v>42064</v>
      </c>
      <c r="C7" s="89">
        <v>10348.94</v>
      </c>
      <c r="D7">
        <v>43.12</v>
      </c>
      <c r="E7">
        <v>164.46</v>
      </c>
      <c r="F7">
        <v>207.58</v>
      </c>
      <c r="G7" s="89">
        <v>10184.48</v>
      </c>
    </row>
    <row r="8" spans="1:7" x14ac:dyDescent="0.25">
      <c r="A8">
        <v>6</v>
      </c>
      <c r="B8" s="88">
        <v>42095</v>
      </c>
      <c r="C8" s="89">
        <v>10184.48</v>
      </c>
      <c r="D8">
        <v>42.44</v>
      </c>
      <c r="E8">
        <v>165.15</v>
      </c>
      <c r="F8">
        <v>207.58</v>
      </c>
      <c r="G8" s="89">
        <v>10019.33</v>
      </c>
    </row>
    <row r="9" spans="1:7" x14ac:dyDescent="0.25">
      <c r="A9">
        <v>7</v>
      </c>
      <c r="B9" s="88">
        <v>42125</v>
      </c>
      <c r="C9" s="89">
        <v>10019.33</v>
      </c>
      <c r="D9">
        <v>41.75</v>
      </c>
      <c r="E9">
        <v>165.84</v>
      </c>
      <c r="F9">
        <v>207.58</v>
      </c>
      <c r="G9" s="89">
        <v>9853.5</v>
      </c>
    </row>
    <row r="10" spans="1:7" x14ac:dyDescent="0.25">
      <c r="A10">
        <v>8</v>
      </c>
      <c r="B10" s="88">
        <v>42156</v>
      </c>
      <c r="C10" s="89">
        <v>9853.5</v>
      </c>
      <c r="D10">
        <v>41.06</v>
      </c>
      <c r="E10">
        <v>166.53</v>
      </c>
      <c r="F10">
        <v>207.58</v>
      </c>
      <c r="G10" s="89">
        <v>9686.9699999999993</v>
      </c>
    </row>
    <row r="11" spans="1:7" x14ac:dyDescent="0.25">
      <c r="A11">
        <v>9</v>
      </c>
      <c r="B11" s="88">
        <v>42186</v>
      </c>
      <c r="C11" s="89">
        <v>9686.9699999999993</v>
      </c>
      <c r="D11">
        <v>40.36</v>
      </c>
      <c r="E11">
        <v>167.22</v>
      </c>
      <c r="F11">
        <v>207.58</v>
      </c>
      <c r="G11" s="89">
        <v>9519.75</v>
      </c>
    </row>
    <row r="12" spans="1:7" x14ac:dyDescent="0.25">
      <c r="A12">
        <v>10</v>
      </c>
      <c r="B12" s="88">
        <v>42217</v>
      </c>
      <c r="C12" s="89">
        <v>9519.75</v>
      </c>
      <c r="D12">
        <v>39.67</v>
      </c>
      <c r="E12">
        <v>167.92</v>
      </c>
      <c r="F12">
        <v>207.58</v>
      </c>
      <c r="G12" s="89">
        <v>9351.83</v>
      </c>
    </row>
    <row r="13" spans="1:7" x14ac:dyDescent="0.25">
      <c r="A13">
        <v>11</v>
      </c>
      <c r="B13" s="88">
        <v>42248</v>
      </c>
      <c r="C13" s="89">
        <v>9351.83</v>
      </c>
      <c r="D13">
        <v>38.97</v>
      </c>
      <c r="E13">
        <v>168.62</v>
      </c>
      <c r="F13">
        <v>207.58</v>
      </c>
      <c r="G13" s="89">
        <v>9183.2099999999991</v>
      </c>
    </row>
    <row r="14" spans="1:7" x14ac:dyDescent="0.25">
      <c r="A14">
        <v>12</v>
      </c>
      <c r="B14" s="88">
        <v>42278</v>
      </c>
      <c r="C14" s="89">
        <v>9183.2099999999991</v>
      </c>
      <c r="D14">
        <v>38.26</v>
      </c>
      <c r="E14">
        <v>169.32</v>
      </c>
      <c r="F14">
        <v>207.58</v>
      </c>
      <c r="G14" s="89">
        <v>9013.89</v>
      </c>
    </row>
    <row r="15" spans="1:7" x14ac:dyDescent="0.25">
      <c r="A15">
        <v>13</v>
      </c>
      <c r="B15" s="88">
        <v>42309</v>
      </c>
      <c r="C15" s="89">
        <v>9013.89</v>
      </c>
      <c r="D15">
        <v>37.56</v>
      </c>
      <c r="E15">
        <v>170.03</v>
      </c>
      <c r="F15">
        <v>207.58</v>
      </c>
      <c r="G15" s="89">
        <v>8843.8700000000008</v>
      </c>
    </row>
    <row r="16" spans="1:7" x14ac:dyDescent="0.25">
      <c r="B16" s="88"/>
      <c r="C16" s="89"/>
      <c r="D16">
        <f>SUM(D3:D15)</f>
        <v>542.46</v>
      </c>
      <c r="G16" s="89"/>
    </row>
    <row r="17" spans="1:7" x14ac:dyDescent="0.25">
      <c r="B17" s="88"/>
      <c r="C17" s="89"/>
      <c r="D17">
        <f>D16/12</f>
        <v>45.205000000000005</v>
      </c>
      <c r="G17" s="89"/>
    </row>
    <row r="18" spans="1:7" x14ac:dyDescent="0.25">
      <c r="A18">
        <v>14</v>
      </c>
      <c r="B18" s="88">
        <v>42339</v>
      </c>
      <c r="C18" s="89">
        <v>8843.8700000000008</v>
      </c>
      <c r="D18">
        <v>36.85</v>
      </c>
      <c r="E18">
        <v>170.73</v>
      </c>
      <c r="F18">
        <v>207.58</v>
      </c>
      <c r="G18" s="89">
        <v>8673.1299999999992</v>
      </c>
    </row>
    <row r="19" spans="1:7" x14ac:dyDescent="0.25">
      <c r="A19">
        <v>15</v>
      </c>
      <c r="B19" s="88">
        <v>42370</v>
      </c>
      <c r="C19" s="89">
        <v>8673.1299999999992</v>
      </c>
      <c r="D19">
        <v>36.14</v>
      </c>
      <c r="E19">
        <v>171.45</v>
      </c>
      <c r="F19">
        <v>207.58</v>
      </c>
      <c r="G19" s="89">
        <v>8501.69</v>
      </c>
    </row>
    <row r="20" spans="1:7" x14ac:dyDescent="0.25">
      <c r="A20">
        <v>16</v>
      </c>
      <c r="B20" s="88">
        <v>42401</v>
      </c>
      <c r="C20" s="89">
        <v>8501.69</v>
      </c>
      <c r="D20">
        <v>35.42</v>
      </c>
      <c r="E20">
        <v>172.16</v>
      </c>
      <c r="F20">
        <v>207.58</v>
      </c>
      <c r="G20" s="89">
        <v>8329.5300000000007</v>
      </c>
    </row>
    <row r="21" spans="1:7" x14ac:dyDescent="0.25">
      <c r="A21">
        <v>17</v>
      </c>
      <c r="B21" s="88">
        <v>42430</v>
      </c>
      <c r="C21" s="89">
        <v>8329.5300000000007</v>
      </c>
      <c r="D21">
        <v>34.71</v>
      </c>
      <c r="E21">
        <v>172.88</v>
      </c>
      <c r="F21">
        <v>207.58</v>
      </c>
      <c r="G21" s="89">
        <v>8156.65</v>
      </c>
    </row>
    <row r="22" spans="1:7" x14ac:dyDescent="0.25">
      <c r="A22">
        <v>18</v>
      </c>
      <c r="B22" s="88">
        <v>42461</v>
      </c>
      <c r="C22" s="89">
        <v>8156.65</v>
      </c>
      <c r="D22">
        <v>33.99</v>
      </c>
      <c r="E22">
        <v>173.6</v>
      </c>
      <c r="F22">
        <v>207.58</v>
      </c>
      <c r="G22" s="89">
        <v>7983.05</v>
      </c>
    </row>
    <row r="23" spans="1:7" x14ac:dyDescent="0.25">
      <c r="A23">
        <v>19</v>
      </c>
      <c r="B23" s="88">
        <v>42491</v>
      </c>
      <c r="C23" s="89">
        <v>7983.05</v>
      </c>
      <c r="D23">
        <v>33.26</v>
      </c>
      <c r="E23">
        <v>174.32</v>
      </c>
      <c r="F23">
        <v>207.58</v>
      </c>
      <c r="G23" s="89">
        <v>7808.73</v>
      </c>
    </row>
    <row r="24" spans="1:7" x14ac:dyDescent="0.25">
      <c r="A24">
        <v>20</v>
      </c>
      <c r="B24" s="88">
        <v>42522</v>
      </c>
      <c r="C24" s="89">
        <v>7808.73</v>
      </c>
      <c r="D24">
        <v>32.54</v>
      </c>
      <c r="E24">
        <v>175.05</v>
      </c>
      <c r="F24">
        <v>207.58</v>
      </c>
      <c r="G24" s="89">
        <v>7633.68</v>
      </c>
    </row>
    <row r="25" spans="1:7" x14ac:dyDescent="0.25">
      <c r="A25">
        <v>21</v>
      </c>
      <c r="B25" s="88">
        <v>42552</v>
      </c>
      <c r="C25" s="89">
        <v>7633.68</v>
      </c>
      <c r="D25">
        <v>31.81</v>
      </c>
      <c r="E25">
        <v>175.78</v>
      </c>
      <c r="F25">
        <v>207.58</v>
      </c>
      <c r="G25" s="89">
        <v>7457.91</v>
      </c>
    </row>
    <row r="26" spans="1:7" x14ac:dyDescent="0.25">
      <c r="A26">
        <v>22</v>
      </c>
      <c r="B26" s="88">
        <v>42583</v>
      </c>
      <c r="C26" s="89">
        <v>7457.91</v>
      </c>
      <c r="D26">
        <v>31.08</v>
      </c>
      <c r="E26">
        <v>176.51</v>
      </c>
      <c r="F26">
        <v>207.58</v>
      </c>
      <c r="G26" s="89">
        <v>7281.4</v>
      </c>
    </row>
    <row r="27" spans="1:7" x14ac:dyDescent="0.25">
      <c r="A27">
        <v>23</v>
      </c>
      <c r="B27" s="88">
        <v>42614</v>
      </c>
      <c r="C27" s="89">
        <v>7281.4</v>
      </c>
      <c r="D27">
        <v>30.34</v>
      </c>
      <c r="E27">
        <v>177.24</v>
      </c>
      <c r="F27">
        <v>207.58</v>
      </c>
      <c r="G27" s="89">
        <v>7104.15</v>
      </c>
    </row>
    <row r="28" spans="1:7" x14ac:dyDescent="0.25">
      <c r="A28">
        <v>24</v>
      </c>
      <c r="B28" s="88">
        <v>42644</v>
      </c>
      <c r="C28" s="89">
        <v>7104.15</v>
      </c>
      <c r="D28">
        <v>29.6</v>
      </c>
      <c r="E28">
        <v>177.98</v>
      </c>
      <c r="F28">
        <v>207.58</v>
      </c>
      <c r="G28" s="89">
        <v>6926.17</v>
      </c>
    </row>
    <row r="29" spans="1:7" x14ac:dyDescent="0.25">
      <c r="A29">
        <v>25</v>
      </c>
      <c r="B29" s="88">
        <v>42675</v>
      </c>
      <c r="C29" s="89">
        <v>6926.17</v>
      </c>
      <c r="D29">
        <v>28.86</v>
      </c>
      <c r="E29">
        <v>178.73</v>
      </c>
      <c r="F29">
        <v>207.58</v>
      </c>
      <c r="G29" s="89">
        <v>6747.45</v>
      </c>
    </row>
    <row r="30" spans="1:7" x14ac:dyDescent="0.25">
      <c r="A30">
        <v>26</v>
      </c>
      <c r="B30" s="88">
        <v>42705</v>
      </c>
      <c r="C30" s="89">
        <v>6747.45</v>
      </c>
      <c r="D30">
        <v>28.11</v>
      </c>
      <c r="E30">
        <v>179.47</v>
      </c>
      <c r="F30">
        <v>207.58</v>
      </c>
      <c r="G30" s="89">
        <v>6567.98</v>
      </c>
    </row>
    <row r="31" spans="1:7" x14ac:dyDescent="0.25">
      <c r="A31">
        <v>27</v>
      </c>
      <c r="B31" s="88">
        <v>42736</v>
      </c>
      <c r="C31" s="89">
        <v>6567.98</v>
      </c>
      <c r="D31">
        <v>27.37</v>
      </c>
      <c r="E31">
        <v>180.22</v>
      </c>
      <c r="F31">
        <v>207.58</v>
      </c>
      <c r="G31" s="89">
        <v>6387.76</v>
      </c>
    </row>
    <row r="32" spans="1:7" x14ac:dyDescent="0.25">
      <c r="A32">
        <v>28</v>
      </c>
      <c r="B32" s="88">
        <v>42767</v>
      </c>
      <c r="C32" s="89">
        <v>6387.76</v>
      </c>
      <c r="D32">
        <v>26.62</v>
      </c>
      <c r="E32">
        <v>180.97</v>
      </c>
      <c r="F32">
        <v>207.58</v>
      </c>
      <c r="G32" s="89">
        <v>6206.79</v>
      </c>
    </row>
    <row r="33" spans="1:7" x14ac:dyDescent="0.25">
      <c r="A33">
        <v>29</v>
      </c>
      <c r="B33" s="88">
        <v>42795</v>
      </c>
      <c r="C33" s="89">
        <v>6206.79</v>
      </c>
      <c r="D33">
        <v>25.86</v>
      </c>
      <c r="E33">
        <v>181.72</v>
      </c>
      <c r="F33">
        <v>207.58</v>
      </c>
      <c r="G33" s="89">
        <v>6025.07</v>
      </c>
    </row>
    <row r="34" spans="1:7" x14ac:dyDescent="0.25">
      <c r="A34">
        <v>30</v>
      </c>
      <c r="B34" s="88">
        <v>42826</v>
      </c>
      <c r="C34" s="89">
        <v>6025.07</v>
      </c>
      <c r="D34">
        <v>25.1</v>
      </c>
      <c r="E34">
        <v>182.48</v>
      </c>
      <c r="F34">
        <v>207.58</v>
      </c>
      <c r="G34" s="89">
        <v>5842.59</v>
      </c>
    </row>
    <row r="35" spans="1:7" x14ac:dyDescent="0.25">
      <c r="A35">
        <v>31</v>
      </c>
      <c r="B35" s="88">
        <v>42856</v>
      </c>
      <c r="C35" s="89">
        <v>5842.59</v>
      </c>
      <c r="D35">
        <v>24.34</v>
      </c>
      <c r="E35">
        <v>183.24</v>
      </c>
      <c r="F35">
        <v>207.58</v>
      </c>
      <c r="G35" s="89">
        <v>5659.35</v>
      </c>
    </row>
    <row r="36" spans="1:7" x14ac:dyDescent="0.25">
      <c r="A36">
        <v>32</v>
      </c>
      <c r="B36" s="88">
        <v>42887</v>
      </c>
      <c r="C36" s="89">
        <v>5659.35</v>
      </c>
      <c r="D36">
        <v>23.58</v>
      </c>
      <c r="E36">
        <v>184</v>
      </c>
      <c r="F36">
        <v>207.58</v>
      </c>
      <c r="G36" s="89">
        <v>5475.35</v>
      </c>
    </row>
    <row r="37" spans="1:7" x14ac:dyDescent="0.25">
      <c r="A37">
        <v>33</v>
      </c>
      <c r="B37" s="88">
        <v>42917</v>
      </c>
      <c r="C37" s="89">
        <v>5475.35</v>
      </c>
      <c r="D37">
        <v>22.81</v>
      </c>
      <c r="E37">
        <v>184.77</v>
      </c>
      <c r="F37">
        <v>207.58</v>
      </c>
      <c r="G37" s="89">
        <v>5290.58</v>
      </c>
    </row>
    <row r="38" spans="1:7" x14ac:dyDescent="0.25">
      <c r="A38">
        <v>34</v>
      </c>
      <c r="B38" s="88">
        <v>42948</v>
      </c>
      <c r="C38" s="89">
        <v>5290.58</v>
      </c>
      <c r="D38">
        <v>22.04</v>
      </c>
      <c r="E38">
        <v>185.54</v>
      </c>
      <c r="F38">
        <v>207.58</v>
      </c>
      <c r="G38" s="89">
        <v>5105.04</v>
      </c>
    </row>
    <row r="39" spans="1:7" x14ac:dyDescent="0.25">
      <c r="A39">
        <v>35</v>
      </c>
      <c r="B39" s="88">
        <v>42979</v>
      </c>
      <c r="C39" s="89">
        <v>5105.04</v>
      </c>
      <c r="D39">
        <v>21.27</v>
      </c>
      <c r="E39">
        <v>186.31</v>
      </c>
      <c r="F39">
        <v>207.58</v>
      </c>
      <c r="G39" s="89">
        <v>4918.7299999999996</v>
      </c>
    </row>
    <row r="40" spans="1:7" x14ac:dyDescent="0.25">
      <c r="A40">
        <v>36</v>
      </c>
      <c r="B40" s="88">
        <v>43009</v>
      </c>
      <c r="C40" s="89">
        <v>4918.7299999999996</v>
      </c>
      <c r="D40">
        <v>20.5</v>
      </c>
      <c r="E40">
        <v>187.09</v>
      </c>
      <c r="F40">
        <v>207.58</v>
      </c>
      <c r="G40" s="89">
        <v>4731.6400000000003</v>
      </c>
    </row>
    <row r="41" spans="1:7" x14ac:dyDescent="0.25">
      <c r="A41">
        <v>37</v>
      </c>
      <c r="B41" s="88">
        <v>43040</v>
      </c>
      <c r="C41" s="89">
        <v>4731.6400000000003</v>
      </c>
      <c r="D41">
        <v>19.72</v>
      </c>
      <c r="E41">
        <v>187.87</v>
      </c>
      <c r="F41">
        <v>207.58</v>
      </c>
      <c r="G41" s="89">
        <v>4543.7700000000004</v>
      </c>
    </row>
    <row r="42" spans="1:7" x14ac:dyDescent="0.25">
      <c r="A42">
        <v>38</v>
      </c>
      <c r="B42" s="88">
        <v>43070</v>
      </c>
      <c r="C42" s="89">
        <v>4543.7700000000004</v>
      </c>
      <c r="D42">
        <v>18.93</v>
      </c>
      <c r="E42">
        <v>188.65</v>
      </c>
      <c r="F42">
        <v>207.58</v>
      </c>
      <c r="G42" s="89">
        <v>4355.12</v>
      </c>
    </row>
    <row r="43" spans="1:7" x14ac:dyDescent="0.25">
      <c r="A43">
        <v>39</v>
      </c>
      <c r="B43" s="88">
        <v>43101</v>
      </c>
      <c r="C43" s="89">
        <v>4355.12</v>
      </c>
      <c r="D43">
        <v>18.149999999999999</v>
      </c>
      <c r="E43">
        <v>189.44</v>
      </c>
      <c r="F43">
        <v>207.58</v>
      </c>
      <c r="G43" s="89">
        <v>4165.68</v>
      </c>
    </row>
    <row r="44" spans="1:7" x14ac:dyDescent="0.25">
      <c r="A44">
        <v>40</v>
      </c>
      <c r="B44" s="88">
        <v>43132</v>
      </c>
      <c r="C44" s="89">
        <v>4165.68</v>
      </c>
      <c r="D44">
        <v>17.36</v>
      </c>
      <c r="E44">
        <v>190.23</v>
      </c>
      <c r="F44">
        <v>207.58</v>
      </c>
      <c r="G44" s="89">
        <v>3975.46</v>
      </c>
    </row>
    <row r="45" spans="1:7" x14ac:dyDescent="0.25">
      <c r="A45">
        <v>41</v>
      </c>
      <c r="B45" s="88">
        <v>43160</v>
      </c>
      <c r="C45" s="89">
        <v>3975.46</v>
      </c>
      <c r="D45">
        <v>16.559999999999999</v>
      </c>
      <c r="E45">
        <v>191.02</v>
      </c>
      <c r="F45">
        <v>207.58</v>
      </c>
      <c r="G45" s="89">
        <v>3784.44</v>
      </c>
    </row>
    <row r="46" spans="1:7" x14ac:dyDescent="0.25">
      <c r="A46">
        <v>42</v>
      </c>
      <c r="B46" s="88">
        <v>43191</v>
      </c>
      <c r="C46" s="89">
        <v>3784.44</v>
      </c>
      <c r="D46">
        <v>15.77</v>
      </c>
      <c r="E46">
        <v>191.82</v>
      </c>
      <c r="F46">
        <v>207.58</v>
      </c>
      <c r="G46" s="89">
        <v>3592.62</v>
      </c>
    </row>
    <row r="47" spans="1:7" x14ac:dyDescent="0.25">
      <c r="A47">
        <v>43</v>
      </c>
      <c r="B47" s="88">
        <v>43221</v>
      </c>
      <c r="C47" s="89">
        <v>3592.62</v>
      </c>
      <c r="D47">
        <v>14.97</v>
      </c>
      <c r="E47">
        <v>192.61</v>
      </c>
      <c r="F47">
        <v>207.58</v>
      </c>
      <c r="G47" s="89">
        <v>3400.01</v>
      </c>
    </row>
    <row r="48" spans="1:7" x14ac:dyDescent="0.25">
      <c r="A48">
        <v>44</v>
      </c>
      <c r="B48" s="88">
        <v>43252</v>
      </c>
      <c r="C48" s="89">
        <v>3400.01</v>
      </c>
      <c r="D48">
        <v>14.17</v>
      </c>
      <c r="E48">
        <v>193.42</v>
      </c>
      <c r="F48">
        <v>207.58</v>
      </c>
      <c r="G48" s="89">
        <v>3206.59</v>
      </c>
    </row>
    <row r="49" spans="1:7" x14ac:dyDescent="0.25">
      <c r="A49">
        <v>45</v>
      </c>
      <c r="B49" s="88">
        <v>43282</v>
      </c>
      <c r="C49" s="89">
        <v>3206.59</v>
      </c>
      <c r="D49">
        <v>13.36</v>
      </c>
      <c r="E49">
        <v>194.22</v>
      </c>
      <c r="F49">
        <v>207.58</v>
      </c>
      <c r="G49" s="89">
        <v>3012.37</v>
      </c>
    </row>
    <row r="50" spans="1:7" x14ac:dyDescent="0.25">
      <c r="A50">
        <v>46</v>
      </c>
      <c r="B50" s="88">
        <v>43313</v>
      </c>
      <c r="C50" s="89">
        <v>3012.37</v>
      </c>
      <c r="D50">
        <v>12.55</v>
      </c>
      <c r="E50">
        <v>195.03</v>
      </c>
      <c r="F50">
        <v>207.58</v>
      </c>
      <c r="G50" s="89">
        <v>2817.34</v>
      </c>
    </row>
    <row r="51" spans="1:7" x14ac:dyDescent="0.25">
      <c r="A51">
        <v>47</v>
      </c>
      <c r="B51" s="88">
        <v>43344</v>
      </c>
      <c r="C51" s="89">
        <v>2817.34</v>
      </c>
      <c r="D51">
        <v>11.74</v>
      </c>
      <c r="E51">
        <v>195.85</v>
      </c>
      <c r="F51">
        <v>207.58</v>
      </c>
      <c r="G51" s="89">
        <v>2621.49</v>
      </c>
    </row>
    <row r="52" spans="1:7" x14ac:dyDescent="0.25">
      <c r="A52">
        <v>48</v>
      </c>
      <c r="B52" s="88">
        <v>43374</v>
      </c>
      <c r="C52" s="89">
        <v>2621.49</v>
      </c>
      <c r="D52">
        <v>10.92</v>
      </c>
      <c r="E52">
        <v>196.66</v>
      </c>
      <c r="F52">
        <v>207.58</v>
      </c>
      <c r="G52" s="89">
        <v>2424.83</v>
      </c>
    </row>
    <row r="53" spans="1:7" x14ac:dyDescent="0.25">
      <c r="A53">
        <v>49</v>
      </c>
      <c r="B53" s="88">
        <v>43405</v>
      </c>
      <c r="C53" s="89">
        <v>2424.83</v>
      </c>
      <c r="D53">
        <v>10.1</v>
      </c>
      <c r="E53">
        <v>197.48</v>
      </c>
      <c r="F53">
        <v>207.58</v>
      </c>
      <c r="G53" s="89">
        <v>2227.35</v>
      </c>
    </row>
    <row r="54" spans="1:7" x14ac:dyDescent="0.25">
      <c r="A54">
        <v>50</v>
      </c>
      <c r="B54" s="88">
        <v>43435</v>
      </c>
      <c r="C54" s="89">
        <v>2227.35</v>
      </c>
      <c r="D54">
        <v>9.2799999999999994</v>
      </c>
      <c r="E54">
        <v>198.3</v>
      </c>
      <c r="F54">
        <v>207.58</v>
      </c>
      <c r="G54" s="89">
        <v>2029.05</v>
      </c>
    </row>
    <row r="55" spans="1:7" x14ac:dyDescent="0.25">
      <c r="A55">
        <v>51</v>
      </c>
      <c r="B55" s="88">
        <v>43466</v>
      </c>
      <c r="C55" s="89">
        <v>2029.05</v>
      </c>
      <c r="D55">
        <v>8.4499999999999993</v>
      </c>
      <c r="E55">
        <v>199.13</v>
      </c>
      <c r="F55">
        <v>207.58</v>
      </c>
      <c r="G55" s="89">
        <v>1829.92</v>
      </c>
    </row>
    <row r="56" spans="1:7" x14ac:dyDescent="0.25">
      <c r="A56">
        <v>52</v>
      </c>
      <c r="B56" s="88">
        <v>43497</v>
      </c>
      <c r="C56" s="89">
        <v>1829.92</v>
      </c>
      <c r="D56">
        <v>7.63</v>
      </c>
      <c r="E56">
        <v>199.96</v>
      </c>
      <c r="F56">
        <v>207.58</v>
      </c>
      <c r="G56" s="89">
        <v>1629.96</v>
      </c>
    </row>
    <row r="57" spans="1:7" x14ac:dyDescent="0.25">
      <c r="A57">
        <v>53</v>
      </c>
      <c r="B57" s="88">
        <v>43525</v>
      </c>
      <c r="C57" s="89">
        <v>1629.96</v>
      </c>
      <c r="D57">
        <v>6.79</v>
      </c>
      <c r="E57">
        <v>200.79</v>
      </c>
      <c r="F57">
        <v>207.58</v>
      </c>
      <c r="G57" s="89">
        <v>1429.17</v>
      </c>
    </row>
    <row r="58" spans="1:7" x14ac:dyDescent="0.25">
      <c r="A58">
        <v>54</v>
      </c>
      <c r="B58" s="88">
        <v>43556</v>
      </c>
      <c r="C58" s="89">
        <v>1429.17</v>
      </c>
      <c r="D58">
        <v>5.96</v>
      </c>
      <c r="E58">
        <v>201.63</v>
      </c>
      <c r="F58">
        <v>207.58</v>
      </c>
      <c r="G58" s="89">
        <v>1227.54</v>
      </c>
    </row>
    <row r="59" spans="1:7" x14ac:dyDescent="0.25">
      <c r="A59">
        <v>55</v>
      </c>
      <c r="B59" s="88">
        <v>43586</v>
      </c>
      <c r="C59" s="89">
        <v>1227.54</v>
      </c>
      <c r="D59">
        <v>5.12</v>
      </c>
      <c r="E59">
        <v>202.47</v>
      </c>
      <c r="F59">
        <v>207.58</v>
      </c>
      <c r="G59" s="89">
        <v>1025.07</v>
      </c>
    </row>
    <row r="60" spans="1:7" x14ac:dyDescent="0.25">
      <c r="A60">
        <v>56</v>
      </c>
      <c r="B60" s="88">
        <v>43617</v>
      </c>
      <c r="C60" s="89">
        <v>1025.07</v>
      </c>
      <c r="D60">
        <v>4.2699999999999996</v>
      </c>
      <c r="E60">
        <v>203.31</v>
      </c>
      <c r="F60">
        <v>207.58</v>
      </c>
      <c r="G60">
        <v>821.76</v>
      </c>
    </row>
    <row r="61" spans="1:7" x14ac:dyDescent="0.25">
      <c r="A61">
        <v>57</v>
      </c>
      <c r="B61" s="88">
        <v>43647</v>
      </c>
      <c r="C61">
        <v>821.76</v>
      </c>
      <c r="D61">
        <v>3.42</v>
      </c>
      <c r="E61">
        <v>204.16</v>
      </c>
      <c r="F61">
        <v>207.58</v>
      </c>
      <c r="G61">
        <v>617.6</v>
      </c>
    </row>
    <row r="62" spans="1:7" x14ac:dyDescent="0.25">
      <c r="A62">
        <v>58</v>
      </c>
      <c r="B62" s="88">
        <v>43678</v>
      </c>
      <c r="C62">
        <v>617.6</v>
      </c>
      <c r="D62">
        <v>2.57</v>
      </c>
      <c r="E62">
        <v>205.01</v>
      </c>
      <c r="F62">
        <v>207.58</v>
      </c>
      <c r="G62">
        <v>412.59</v>
      </c>
    </row>
    <row r="63" spans="1:7" x14ac:dyDescent="0.25">
      <c r="A63">
        <v>59</v>
      </c>
      <c r="B63" s="88">
        <v>43709</v>
      </c>
      <c r="C63">
        <v>412.59</v>
      </c>
      <c r="D63">
        <v>1.72</v>
      </c>
      <c r="E63">
        <v>205.86</v>
      </c>
      <c r="F63">
        <v>207.58</v>
      </c>
      <c r="G63">
        <v>206.72</v>
      </c>
    </row>
    <row r="64" spans="1:7" x14ac:dyDescent="0.25">
      <c r="A64">
        <v>60</v>
      </c>
      <c r="B64" s="88">
        <v>43739</v>
      </c>
      <c r="C64">
        <v>206.72</v>
      </c>
      <c r="D64">
        <v>0.86</v>
      </c>
      <c r="E64">
        <v>206.72</v>
      </c>
      <c r="F64">
        <v>207.58</v>
      </c>
      <c r="G64">
        <v>0</v>
      </c>
    </row>
    <row r="65" spans="1:6" x14ac:dyDescent="0.25">
      <c r="A65" t="s">
        <v>66</v>
      </c>
      <c r="C65" s="89">
        <v>1455.01</v>
      </c>
      <c r="E65" s="89">
        <v>11000</v>
      </c>
      <c r="F65" s="89">
        <v>12455.01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moroz</dc:creator>
  <cp:lastModifiedBy>moroz</cp:lastModifiedBy>
  <dcterms:created xsi:type="dcterms:W3CDTF">2012-03-20T07:00:04Z</dcterms:created>
  <dcterms:modified xsi:type="dcterms:W3CDTF">2014-10-01T11:24:33Z</dcterms:modified>
</cp:coreProperties>
</file>