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tatjana_moroz\"/>
    </mc:Choice>
  </mc:AlternateContent>
  <bookViews>
    <workbookView xWindow="0" yWindow="0" windowWidth="21570" windowHeight="8055" activeTab="1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72" i="2" l="1"/>
  <c r="A71" i="2"/>
  <c r="A70" i="2"/>
  <c r="A69" i="2"/>
  <c r="A68" i="2"/>
  <c r="A67" i="2"/>
  <c r="A66" i="2"/>
  <c r="D65" i="2"/>
  <c r="C65" i="2"/>
  <c r="A65" i="2"/>
  <c r="A62" i="2"/>
  <c r="B53" i="2"/>
  <c r="M52" i="2"/>
  <c r="O52" i="2" s="1"/>
  <c r="P52" i="2" s="1"/>
  <c r="L52" i="2"/>
  <c r="K52" i="2"/>
  <c r="J52" i="2"/>
  <c r="I52" i="2"/>
  <c r="H52" i="2"/>
  <c r="G52" i="2"/>
  <c r="F52" i="2"/>
  <c r="E52" i="2"/>
  <c r="D52" i="2"/>
  <c r="C52" i="2"/>
  <c r="M51" i="2"/>
  <c r="L51" i="2"/>
  <c r="K51" i="2"/>
  <c r="J51" i="2"/>
  <c r="I51" i="2"/>
  <c r="H51" i="2"/>
  <c r="G51" i="2"/>
  <c r="F51" i="2"/>
  <c r="E51" i="2"/>
  <c r="D51" i="2"/>
  <c r="C51" i="2"/>
  <c r="N50" i="2"/>
  <c r="N46" i="2"/>
  <c r="N42" i="2"/>
  <c r="B65" i="2" s="1"/>
  <c r="N41" i="2"/>
  <c r="B83" i="2" s="1"/>
  <c r="C83" i="2" s="1"/>
  <c r="N40" i="2"/>
  <c r="B39" i="2"/>
  <c r="B54" i="2" s="1"/>
  <c r="N37" i="2"/>
  <c r="B91" i="2" s="1"/>
  <c r="N36" i="2"/>
  <c r="M24" i="2"/>
  <c r="K23" i="2"/>
  <c r="H23" i="2"/>
  <c r="C23" i="2"/>
  <c r="L19" i="2"/>
  <c r="D19" i="2"/>
  <c r="K19" i="2"/>
  <c r="C19" i="2"/>
  <c r="M16" i="2"/>
  <c r="I15" i="2"/>
  <c r="E15" i="2"/>
  <c r="D15" i="2"/>
  <c r="M15" i="2"/>
  <c r="H15" i="2"/>
  <c r="C15" i="2"/>
  <c r="L12" i="2"/>
  <c r="K12" i="2"/>
  <c r="H12" i="2"/>
  <c r="G12" i="2"/>
  <c r="L11" i="2"/>
  <c r="H11" i="2"/>
  <c r="G11" i="2"/>
  <c r="D11" i="2"/>
  <c r="C11" i="2"/>
  <c r="M12" i="2"/>
  <c r="K11" i="2"/>
  <c r="J12" i="2"/>
  <c r="I12" i="2"/>
  <c r="F12" i="2"/>
  <c r="E11" i="2"/>
  <c r="D12" i="2"/>
  <c r="C12" i="2"/>
  <c r="B12" i="2"/>
  <c r="I7" i="2"/>
  <c r="E7" i="2"/>
  <c r="D7" i="2"/>
  <c r="H7" i="2"/>
  <c r="C64" i="1"/>
  <c r="D64" i="1"/>
  <c r="A67" i="1"/>
  <c r="A68" i="1"/>
  <c r="A69" i="1"/>
  <c r="A70" i="1"/>
  <c r="A71" i="1"/>
  <c r="A66" i="1"/>
  <c r="A65" i="1"/>
  <c r="A64" i="1"/>
  <c r="A61" i="1"/>
  <c r="N51" i="2" l="1"/>
  <c r="B72" i="2" s="1"/>
  <c r="D27" i="2"/>
  <c r="C30" i="2"/>
  <c r="E12" i="2"/>
  <c r="E19" i="2"/>
  <c r="M20" i="2"/>
  <c r="M19" i="2"/>
  <c r="C73" i="2"/>
  <c r="K15" i="2"/>
  <c r="L7" i="2"/>
  <c r="L15" i="2"/>
  <c r="D23" i="2"/>
  <c r="D83" i="2"/>
  <c r="N47" i="2"/>
  <c r="B69" i="2" s="1"/>
  <c r="N52" i="2"/>
  <c r="I19" i="2"/>
  <c r="K7" i="2"/>
  <c r="M11" i="2"/>
  <c r="L23" i="2"/>
  <c r="G7" i="2"/>
  <c r="K30" i="2"/>
  <c r="I11" i="2"/>
  <c r="G15" i="2"/>
  <c r="G19" i="2"/>
  <c r="K27" i="2"/>
  <c r="C7" i="2"/>
  <c r="M7" i="2"/>
  <c r="H19" i="2"/>
  <c r="G23" i="2"/>
  <c r="C27" i="2"/>
  <c r="C91" i="2"/>
  <c r="B68" i="2"/>
  <c r="B71" i="2"/>
  <c r="O50" i="2"/>
  <c r="N48" i="2"/>
  <c r="B70" i="2" s="1"/>
  <c r="B27" i="2"/>
  <c r="F27" i="2"/>
  <c r="J27" i="2"/>
  <c r="B7" i="2"/>
  <c r="F7" i="2"/>
  <c r="J7" i="2"/>
  <c r="B11" i="2"/>
  <c r="F11" i="2"/>
  <c r="J11" i="2"/>
  <c r="B15" i="2"/>
  <c r="F15" i="2"/>
  <c r="J15" i="2"/>
  <c r="B19" i="2"/>
  <c r="F30" i="2"/>
  <c r="F53" i="2" s="1"/>
  <c r="F19" i="2"/>
  <c r="J19" i="2"/>
  <c r="B55" i="2"/>
  <c r="C34" i="2" s="1"/>
  <c r="B73" i="2"/>
  <c r="B84" i="2" s="1"/>
  <c r="C84" i="2" s="1"/>
  <c r="B23" i="2"/>
  <c r="F23" i="2"/>
  <c r="J23" i="2"/>
  <c r="E23" i="2"/>
  <c r="I23" i="2"/>
  <c r="M23" i="2"/>
  <c r="O46" i="1"/>
  <c r="C67" i="1" s="1"/>
  <c r="P41" i="1"/>
  <c r="N37" i="1"/>
  <c r="B90" i="1" s="1"/>
  <c r="N40" i="1"/>
  <c r="N41" i="1"/>
  <c r="B82" i="1" s="1"/>
  <c r="N42" i="1"/>
  <c r="B64" i="1" s="1"/>
  <c r="N46" i="1"/>
  <c r="B67" i="1" s="1"/>
  <c r="N49" i="1"/>
  <c r="B70" i="1" s="1"/>
  <c r="N36" i="1"/>
  <c r="E57" i="1"/>
  <c r="M6" i="1"/>
  <c r="M8" i="1" s="1"/>
  <c r="E6" i="1"/>
  <c r="E8" i="1" s="1"/>
  <c r="F6" i="1"/>
  <c r="F7" i="1" s="1"/>
  <c r="G6" i="1"/>
  <c r="G7" i="1" s="1"/>
  <c r="H6" i="1"/>
  <c r="I6" i="1"/>
  <c r="I8" i="1" s="1"/>
  <c r="J6" i="1"/>
  <c r="J8" i="1" s="1"/>
  <c r="K6" i="1"/>
  <c r="K7" i="1" s="1"/>
  <c r="L6" i="1"/>
  <c r="L7" i="1" s="1"/>
  <c r="D6" i="1"/>
  <c r="D8" i="1" s="1"/>
  <c r="C6" i="1"/>
  <c r="C8" i="1" s="1"/>
  <c r="H7" i="1"/>
  <c r="B6" i="1"/>
  <c r="D51" i="1"/>
  <c r="E51" i="1"/>
  <c r="N51" i="1" s="1"/>
  <c r="F51" i="1"/>
  <c r="G51" i="1"/>
  <c r="H51" i="1"/>
  <c r="I51" i="1"/>
  <c r="J51" i="1"/>
  <c r="K51" i="1"/>
  <c r="L51" i="1"/>
  <c r="M51" i="1"/>
  <c r="O51" i="1" s="1"/>
  <c r="P51" i="1" s="1"/>
  <c r="C51" i="1"/>
  <c r="D50" i="1"/>
  <c r="E50" i="1"/>
  <c r="F50" i="1"/>
  <c r="G50" i="1"/>
  <c r="H50" i="1"/>
  <c r="I50" i="1"/>
  <c r="J50" i="1"/>
  <c r="K50" i="1"/>
  <c r="L50" i="1"/>
  <c r="M50" i="1"/>
  <c r="C50" i="1"/>
  <c r="N50" i="1" s="1"/>
  <c r="B71" i="1" s="1"/>
  <c r="B39" i="1"/>
  <c r="C22" i="1"/>
  <c r="C23" i="1" s="1"/>
  <c r="D22" i="1"/>
  <c r="D24" i="1" s="1"/>
  <c r="E22" i="1"/>
  <c r="E24" i="1" s="1"/>
  <c r="F22" i="1"/>
  <c r="F24" i="1" s="1"/>
  <c r="G22" i="1"/>
  <c r="G23" i="1" s="1"/>
  <c r="H22" i="1"/>
  <c r="H24" i="1" s="1"/>
  <c r="I22" i="1"/>
  <c r="I24" i="1" s="1"/>
  <c r="J22" i="1"/>
  <c r="J24" i="1" s="1"/>
  <c r="K22" i="1"/>
  <c r="K23" i="1" s="1"/>
  <c r="L22" i="1"/>
  <c r="L24" i="1" s="1"/>
  <c r="M22" i="1"/>
  <c r="M24" i="1" s="1"/>
  <c r="B22" i="1"/>
  <c r="B24" i="1" s="1"/>
  <c r="C18" i="1"/>
  <c r="C19" i="1" s="1"/>
  <c r="D18" i="1"/>
  <c r="D20" i="1" s="1"/>
  <c r="E18" i="1"/>
  <c r="E20" i="1" s="1"/>
  <c r="F18" i="1"/>
  <c r="F20" i="1" s="1"/>
  <c r="G18" i="1"/>
  <c r="G19" i="1" s="1"/>
  <c r="H18" i="1"/>
  <c r="H20" i="1" s="1"/>
  <c r="I18" i="1"/>
  <c r="I20" i="1" s="1"/>
  <c r="J18" i="1"/>
  <c r="J19" i="1" s="1"/>
  <c r="K18" i="1"/>
  <c r="K19" i="1" s="1"/>
  <c r="L18" i="1"/>
  <c r="L20" i="1" s="1"/>
  <c r="M18" i="1"/>
  <c r="M20" i="1" s="1"/>
  <c r="B18" i="1"/>
  <c r="B20" i="1" s="1"/>
  <c r="C14" i="1"/>
  <c r="C15" i="1" s="1"/>
  <c r="D14" i="1"/>
  <c r="D16" i="1" s="1"/>
  <c r="E14" i="1"/>
  <c r="E16" i="1" s="1"/>
  <c r="F14" i="1"/>
  <c r="F15" i="1" s="1"/>
  <c r="G14" i="1"/>
  <c r="G15" i="1" s="1"/>
  <c r="H14" i="1"/>
  <c r="H16" i="1" s="1"/>
  <c r="I14" i="1"/>
  <c r="I16" i="1" s="1"/>
  <c r="J14" i="1"/>
  <c r="J16" i="1" s="1"/>
  <c r="K14" i="1"/>
  <c r="K15" i="1" s="1"/>
  <c r="L14" i="1"/>
  <c r="L16" i="1" s="1"/>
  <c r="M14" i="1"/>
  <c r="M16" i="1" s="1"/>
  <c r="B14" i="1"/>
  <c r="B16" i="1" s="1"/>
  <c r="G8" i="1"/>
  <c r="H8" i="1"/>
  <c r="K8" i="1"/>
  <c r="M10" i="1"/>
  <c r="M11" i="1" s="1"/>
  <c r="C10" i="1"/>
  <c r="C11" i="1" s="1"/>
  <c r="B10" i="1"/>
  <c r="B11" i="1" s="1"/>
  <c r="D10" i="1"/>
  <c r="E10" i="1"/>
  <c r="F10" i="1"/>
  <c r="F12" i="1" s="1"/>
  <c r="G10" i="1"/>
  <c r="G11" i="1" s="1"/>
  <c r="H10" i="1"/>
  <c r="I10" i="1"/>
  <c r="I11" i="1" s="1"/>
  <c r="J10" i="1"/>
  <c r="J12" i="1" s="1"/>
  <c r="K10" i="1"/>
  <c r="K11" i="1" s="1"/>
  <c r="L10" i="1"/>
  <c r="M23" i="1"/>
  <c r="L23" i="1"/>
  <c r="J23" i="1"/>
  <c r="F23" i="1"/>
  <c r="E23" i="1"/>
  <c r="B23" i="1"/>
  <c r="L19" i="1"/>
  <c r="I19" i="1"/>
  <c r="H19" i="1"/>
  <c r="F19" i="1"/>
  <c r="E19" i="1"/>
  <c r="B19" i="1"/>
  <c r="M15" i="1"/>
  <c r="J15" i="1"/>
  <c r="I15" i="1"/>
  <c r="H15" i="1"/>
  <c r="E15" i="1"/>
  <c r="D15" i="1"/>
  <c r="B15" i="1"/>
  <c r="L11" i="1"/>
  <c r="J11" i="1"/>
  <c r="H11" i="1"/>
  <c r="D11" i="1"/>
  <c r="B88" i="1" l="1"/>
  <c r="O50" i="1"/>
  <c r="C71" i="1" s="1"/>
  <c r="P50" i="1"/>
  <c r="D71" i="1" s="1"/>
  <c r="C90" i="1"/>
  <c r="O49" i="1"/>
  <c r="M12" i="1"/>
  <c r="B72" i="1"/>
  <c r="C82" i="1"/>
  <c r="E7" i="1"/>
  <c r="P46" i="1"/>
  <c r="D67" i="1" s="1"/>
  <c r="M19" i="1"/>
  <c r="I23" i="1"/>
  <c r="D82" i="1"/>
  <c r="D29" i="2"/>
  <c r="D38" i="2" s="1"/>
  <c r="D39" i="2" s="1"/>
  <c r="B29" i="2"/>
  <c r="G27" i="2"/>
  <c r="G29" i="2" s="1"/>
  <c r="G30" i="2"/>
  <c r="D73" i="2"/>
  <c r="D84" i="2" s="1"/>
  <c r="D85" i="2" s="1"/>
  <c r="B85" i="2"/>
  <c r="B30" i="2"/>
  <c r="C71" i="2"/>
  <c r="P50" i="2"/>
  <c r="D71" i="2" s="1"/>
  <c r="H30" i="2"/>
  <c r="H27" i="2"/>
  <c r="H29" i="2" s="1"/>
  <c r="J29" i="2"/>
  <c r="D91" i="2"/>
  <c r="B89" i="2"/>
  <c r="P51" i="2"/>
  <c r="D72" i="2" s="1"/>
  <c r="O51" i="2"/>
  <c r="C72" i="2" s="1"/>
  <c r="L30" i="2"/>
  <c r="L27" i="2"/>
  <c r="L29" i="2" s="1"/>
  <c r="I30" i="2"/>
  <c r="I27" i="2"/>
  <c r="I29" i="2" s="1"/>
  <c r="C85" i="2"/>
  <c r="J30" i="2"/>
  <c r="F29" i="2"/>
  <c r="F38" i="2" s="1"/>
  <c r="F39" i="2" s="1"/>
  <c r="F54" i="2" s="1"/>
  <c r="D68" i="2"/>
  <c r="C68" i="2"/>
  <c r="C29" i="2"/>
  <c r="M28" i="2"/>
  <c r="M30" i="2" s="1"/>
  <c r="M27" i="2"/>
  <c r="M29" i="2" s="1"/>
  <c r="K29" i="2"/>
  <c r="E30" i="2"/>
  <c r="E27" i="2"/>
  <c r="E29" i="2" s="1"/>
  <c r="D30" i="2"/>
  <c r="K16" i="1"/>
  <c r="G16" i="1"/>
  <c r="C16" i="1"/>
  <c r="C30" i="1" s="1"/>
  <c r="C44" i="1" s="1"/>
  <c r="K20" i="1"/>
  <c r="G20" i="1"/>
  <c r="C20" i="1"/>
  <c r="K24" i="1"/>
  <c r="G24" i="1"/>
  <c r="C24" i="1"/>
  <c r="B26" i="1"/>
  <c r="B28" i="1" s="1"/>
  <c r="F11" i="1"/>
  <c r="D19" i="1"/>
  <c r="H23" i="1"/>
  <c r="F16" i="1"/>
  <c r="J20" i="1"/>
  <c r="C26" i="1"/>
  <c r="C28" i="1" s="1"/>
  <c r="B7" i="1"/>
  <c r="L15" i="1"/>
  <c r="D23" i="1"/>
  <c r="L8" i="1"/>
  <c r="B12" i="1"/>
  <c r="C12" i="1"/>
  <c r="M26" i="1"/>
  <c r="M28" i="1" s="1"/>
  <c r="M7" i="1"/>
  <c r="J7" i="1"/>
  <c r="I7" i="1"/>
  <c r="I26" i="1"/>
  <c r="I28" i="1" s="1"/>
  <c r="E26" i="1"/>
  <c r="E28" i="1" s="1"/>
  <c r="F8" i="1"/>
  <c r="D7" i="1"/>
  <c r="L26" i="1"/>
  <c r="L28" i="1" s="1"/>
  <c r="H26" i="1"/>
  <c r="H28" i="1" s="1"/>
  <c r="D26" i="1"/>
  <c r="D28" i="1" s="1"/>
  <c r="C7" i="1"/>
  <c r="B8" i="1"/>
  <c r="I12" i="1"/>
  <c r="E12" i="1"/>
  <c r="K26" i="1"/>
  <c r="K28" i="1" s="1"/>
  <c r="G26" i="1"/>
  <c r="G28" i="1" s="1"/>
  <c r="E11" i="1"/>
  <c r="L12" i="1"/>
  <c r="H12" i="1"/>
  <c r="D12" i="1"/>
  <c r="J26" i="1"/>
  <c r="J28" i="1" s="1"/>
  <c r="J30" i="1" s="1"/>
  <c r="J44" i="1" s="1"/>
  <c r="F26" i="1"/>
  <c r="F28" i="1" s="1"/>
  <c r="K12" i="1"/>
  <c r="G12" i="1"/>
  <c r="I27" i="1"/>
  <c r="L27" i="1"/>
  <c r="L29" i="1" s="1"/>
  <c r="D72" i="1" l="1"/>
  <c r="C72" i="1"/>
  <c r="C70" i="1"/>
  <c r="P49" i="1"/>
  <c r="D70" i="1" s="1"/>
  <c r="C27" i="1"/>
  <c r="M30" i="1"/>
  <c r="M44" i="1" s="1"/>
  <c r="M27" i="1"/>
  <c r="M29" i="1" s="1"/>
  <c r="L30" i="1"/>
  <c r="L44" i="1" s="1"/>
  <c r="B83" i="1"/>
  <c r="D90" i="1"/>
  <c r="C88" i="1"/>
  <c r="B89" i="1"/>
  <c r="D53" i="2"/>
  <c r="D54" i="2" s="1"/>
  <c r="M53" i="2"/>
  <c r="M38" i="2"/>
  <c r="M39" i="2" s="1"/>
  <c r="I38" i="2"/>
  <c r="I39" i="2" s="1"/>
  <c r="I53" i="2"/>
  <c r="E53" i="2"/>
  <c r="E38" i="2"/>
  <c r="E39" i="2" s="1"/>
  <c r="G53" i="2"/>
  <c r="G38" i="2"/>
  <c r="G39" i="2" s="1"/>
  <c r="J53" i="2"/>
  <c r="J38" i="2"/>
  <c r="J39" i="2" s="1"/>
  <c r="L53" i="2"/>
  <c r="L38" i="2"/>
  <c r="L39" i="2" s="1"/>
  <c r="C38" i="2"/>
  <c r="H53" i="2"/>
  <c r="H38" i="2"/>
  <c r="H39" i="2" s="1"/>
  <c r="K53" i="2"/>
  <c r="K38" i="2"/>
  <c r="K39" i="2" s="1"/>
  <c r="N44" i="2"/>
  <c r="B90" i="2"/>
  <c r="C89" i="2"/>
  <c r="N43" i="2"/>
  <c r="B81" i="2" s="1"/>
  <c r="C81" i="2" s="1"/>
  <c r="D81" i="2" s="1"/>
  <c r="I29" i="1"/>
  <c r="I38" i="1" s="1"/>
  <c r="I39" i="1" s="1"/>
  <c r="J27" i="1"/>
  <c r="G30" i="1"/>
  <c r="G44" i="1" s="1"/>
  <c r="D30" i="1"/>
  <c r="D44" i="1" s="1"/>
  <c r="N44" i="1" s="1"/>
  <c r="B30" i="1"/>
  <c r="C43" i="1" s="1"/>
  <c r="B27" i="1"/>
  <c r="B29" i="1" s="1"/>
  <c r="K30" i="1"/>
  <c r="K44" i="1" s="1"/>
  <c r="F30" i="1"/>
  <c r="F44" i="1" s="1"/>
  <c r="E30" i="1"/>
  <c r="E44" i="1" s="1"/>
  <c r="J29" i="1"/>
  <c r="J47" i="1" s="1"/>
  <c r="J48" i="1" s="1"/>
  <c r="E27" i="1"/>
  <c r="E29" i="1" s="1"/>
  <c r="I30" i="1"/>
  <c r="I44" i="1" s="1"/>
  <c r="D27" i="1"/>
  <c r="D29" i="1" s="1"/>
  <c r="D38" i="1" s="1"/>
  <c r="D39" i="1" s="1"/>
  <c r="H27" i="1"/>
  <c r="H29" i="1" s="1"/>
  <c r="H38" i="1" s="1"/>
  <c r="H39" i="1" s="1"/>
  <c r="G27" i="1"/>
  <c r="G29" i="1" s="1"/>
  <c r="G47" i="1" s="1"/>
  <c r="G48" i="1" s="1"/>
  <c r="H30" i="1"/>
  <c r="H44" i="1" s="1"/>
  <c r="M45" i="1"/>
  <c r="M47" i="1"/>
  <c r="M48" i="1" s="1"/>
  <c r="M38" i="1"/>
  <c r="M39" i="1" s="1"/>
  <c r="L47" i="1"/>
  <c r="L48" i="1" s="1"/>
  <c r="L38" i="1"/>
  <c r="L39" i="1" s="1"/>
  <c r="L45" i="1"/>
  <c r="J38" i="1"/>
  <c r="J39" i="1" s="1"/>
  <c r="C29" i="1"/>
  <c r="H45" i="1"/>
  <c r="K27" i="1"/>
  <c r="K29" i="1" s="1"/>
  <c r="F27" i="1"/>
  <c r="F29" i="1" s="1"/>
  <c r="B65" i="1" l="1"/>
  <c r="O44" i="1"/>
  <c r="D88" i="1"/>
  <c r="D89" i="1" s="1"/>
  <c r="C89" i="1"/>
  <c r="B52" i="1"/>
  <c r="N43" i="1"/>
  <c r="B80" i="1" s="1"/>
  <c r="C80" i="1" s="1"/>
  <c r="D80" i="1" s="1"/>
  <c r="I47" i="1"/>
  <c r="I48" i="1" s="1"/>
  <c r="C83" i="1"/>
  <c r="B84" i="1"/>
  <c r="C90" i="2"/>
  <c r="D89" i="2"/>
  <c r="D90" i="2" s="1"/>
  <c r="N45" i="2"/>
  <c r="N38" i="2"/>
  <c r="C39" i="2"/>
  <c r="J54" i="2"/>
  <c r="C53" i="2"/>
  <c r="N53" i="2" s="1"/>
  <c r="B66" i="2"/>
  <c r="I54" i="2"/>
  <c r="K54" i="2"/>
  <c r="H54" i="2"/>
  <c r="L54" i="2"/>
  <c r="G54" i="2"/>
  <c r="E54" i="2"/>
  <c r="M54" i="2"/>
  <c r="H47" i="1"/>
  <c r="H48" i="1" s="1"/>
  <c r="I45" i="1"/>
  <c r="I52" i="1" s="1"/>
  <c r="I53" i="1" s="1"/>
  <c r="J45" i="1"/>
  <c r="D45" i="1"/>
  <c r="J52" i="1"/>
  <c r="J53" i="1" s="1"/>
  <c r="G38" i="1"/>
  <c r="G39" i="1" s="1"/>
  <c r="D47" i="1"/>
  <c r="G45" i="1"/>
  <c r="G52" i="1" s="1"/>
  <c r="L52" i="1"/>
  <c r="L53" i="1" s="1"/>
  <c r="E45" i="1"/>
  <c r="E38" i="1"/>
  <c r="E39" i="1" s="1"/>
  <c r="E47" i="1"/>
  <c r="E48" i="1" s="1"/>
  <c r="C38" i="1"/>
  <c r="C45" i="1"/>
  <c r="F38" i="1"/>
  <c r="F39" i="1" s="1"/>
  <c r="F47" i="1"/>
  <c r="M52" i="1"/>
  <c r="M53" i="1" s="1"/>
  <c r="K47" i="1"/>
  <c r="K48" i="1" s="1"/>
  <c r="K38" i="1"/>
  <c r="K39" i="1" s="1"/>
  <c r="K45" i="1"/>
  <c r="C39" i="1" l="1"/>
  <c r="N39" i="1" s="1"/>
  <c r="N38" i="1"/>
  <c r="B53" i="1"/>
  <c r="C65" i="1"/>
  <c r="P44" i="1"/>
  <c r="H52" i="1"/>
  <c r="H53" i="1" s="1"/>
  <c r="D48" i="1"/>
  <c r="N47" i="1"/>
  <c r="B68" i="1" s="1"/>
  <c r="D83" i="1"/>
  <c r="D84" i="1" s="1"/>
  <c r="C84" i="1"/>
  <c r="N45" i="1"/>
  <c r="O38" i="2"/>
  <c r="B62" i="2"/>
  <c r="B63" i="2" s="1"/>
  <c r="B67" i="2"/>
  <c r="B74" i="2" s="1"/>
  <c r="C66" i="2"/>
  <c r="C54" i="2"/>
  <c r="N39" i="2"/>
  <c r="D52" i="1"/>
  <c r="D53" i="1" s="1"/>
  <c r="G53" i="1"/>
  <c r="K52" i="1"/>
  <c r="K53" i="1" s="1"/>
  <c r="E52" i="1"/>
  <c r="E53" i="1" s="1"/>
  <c r="F48" i="1"/>
  <c r="F52" i="1" s="1"/>
  <c r="F53" i="1" s="1"/>
  <c r="C52" i="1"/>
  <c r="C53" i="1" s="1"/>
  <c r="B66" i="1" l="1"/>
  <c r="O45" i="1"/>
  <c r="D65" i="1"/>
  <c r="N48" i="1"/>
  <c r="B69" i="1" s="1"/>
  <c r="B54" i="1"/>
  <c r="C34" i="1" s="1"/>
  <c r="N53" i="1"/>
  <c r="N54" i="1" s="1"/>
  <c r="B79" i="1" s="1"/>
  <c r="B81" i="1" s="1"/>
  <c r="B85" i="1" s="1"/>
  <c r="B61" i="1"/>
  <c r="B62" i="1" s="1"/>
  <c r="O38" i="1"/>
  <c r="N52" i="1"/>
  <c r="D66" i="2"/>
  <c r="B75" i="2"/>
  <c r="B92" i="2" s="1"/>
  <c r="N54" i="2"/>
  <c r="N55" i="2" s="1"/>
  <c r="B80" i="2" s="1"/>
  <c r="B82" i="2" s="1"/>
  <c r="B86" i="2" s="1"/>
  <c r="C55" i="2"/>
  <c r="D34" i="2" s="1"/>
  <c r="D55" i="2" s="1"/>
  <c r="E34" i="2" s="1"/>
  <c r="E55" i="2" s="1"/>
  <c r="F34" i="2" s="1"/>
  <c r="F55" i="2" s="1"/>
  <c r="G34" i="2" s="1"/>
  <c r="G55" i="2" s="1"/>
  <c r="H34" i="2" s="1"/>
  <c r="H55" i="2" s="1"/>
  <c r="I34" i="2" s="1"/>
  <c r="I55" i="2" s="1"/>
  <c r="J34" i="2" s="1"/>
  <c r="J55" i="2" s="1"/>
  <c r="K34" i="2" s="1"/>
  <c r="K55" i="2" s="1"/>
  <c r="L34" i="2" s="1"/>
  <c r="L55" i="2" s="1"/>
  <c r="M34" i="2" s="1"/>
  <c r="M55" i="2" s="1"/>
  <c r="O34" i="2" s="1"/>
  <c r="C67" i="2"/>
  <c r="D67" i="2"/>
  <c r="P38" i="2"/>
  <c r="C62" i="2"/>
  <c r="C63" i="2" s="1"/>
  <c r="O39" i="2"/>
  <c r="C54" i="1"/>
  <c r="D34" i="1" s="1"/>
  <c r="D54" i="1" s="1"/>
  <c r="E34" i="1" s="1"/>
  <c r="E54" i="1" s="1"/>
  <c r="F34" i="1" s="1"/>
  <c r="F54" i="1" s="1"/>
  <c r="G34" i="1" s="1"/>
  <c r="G54" i="1" s="1"/>
  <c r="H34" i="1" s="1"/>
  <c r="H54" i="1" s="1"/>
  <c r="I34" i="1" s="1"/>
  <c r="I54" i="1" s="1"/>
  <c r="J34" i="1" s="1"/>
  <c r="J54" i="1" s="1"/>
  <c r="K34" i="1" s="1"/>
  <c r="K54" i="1" s="1"/>
  <c r="L34" i="1" s="1"/>
  <c r="L54" i="1" s="1"/>
  <c r="M34" i="1" s="1"/>
  <c r="M54" i="1" s="1"/>
  <c r="O34" i="1" s="1"/>
  <c r="C61" i="1" l="1"/>
  <c r="C62" i="1" s="1"/>
  <c r="O39" i="1"/>
  <c r="O47" i="1"/>
  <c r="P38" i="1"/>
  <c r="C66" i="1"/>
  <c r="P45" i="1"/>
  <c r="B73" i="1"/>
  <c r="B74" i="1" s="1"/>
  <c r="B91" i="1" s="1"/>
  <c r="C69" i="2"/>
  <c r="C70" i="2"/>
  <c r="O53" i="2"/>
  <c r="O54" i="2" s="1"/>
  <c r="O55" i="2" s="1"/>
  <c r="C93" i="2"/>
  <c r="B94" i="2"/>
  <c r="B95" i="2" s="1"/>
  <c r="P39" i="2"/>
  <c r="D62" i="2"/>
  <c r="D63" i="2" s="1"/>
  <c r="C68" i="1" l="1"/>
  <c r="C73" i="1" s="1"/>
  <c r="C74" i="1" s="1"/>
  <c r="C91" i="1" s="1"/>
  <c r="O48" i="1"/>
  <c r="C69" i="1" s="1"/>
  <c r="O52" i="1"/>
  <c r="O53" i="1" s="1"/>
  <c r="O54" i="1" s="1"/>
  <c r="D66" i="1"/>
  <c r="C92" i="1"/>
  <c r="B93" i="1"/>
  <c r="B94" i="1" s="1"/>
  <c r="D61" i="1"/>
  <c r="D62" i="1" s="1"/>
  <c r="P39" i="1"/>
  <c r="P47" i="1"/>
  <c r="C74" i="2"/>
  <c r="C75" i="2" s="1"/>
  <c r="C92" i="2" s="1"/>
  <c r="C94" i="2" s="1"/>
  <c r="C95" i="2" s="1"/>
  <c r="C80" i="2"/>
  <c r="C82" i="2" s="1"/>
  <c r="C86" i="2" s="1"/>
  <c r="P34" i="2"/>
  <c r="D70" i="2"/>
  <c r="D69" i="2"/>
  <c r="C79" i="1" l="1"/>
  <c r="C81" i="1" s="1"/>
  <c r="C85" i="1" s="1"/>
  <c r="P34" i="1"/>
  <c r="C93" i="1"/>
  <c r="C94" i="1" s="1"/>
  <c r="D92" i="1"/>
  <c r="D68" i="1"/>
  <c r="D73" i="1" s="1"/>
  <c r="D74" i="1" s="1"/>
  <c r="D91" i="1" s="1"/>
  <c r="D93" i="1" s="1"/>
  <c r="D94" i="1" s="1"/>
  <c r="P48" i="1"/>
  <c r="D69" i="1" s="1"/>
  <c r="P52" i="1"/>
  <c r="P53" i="1" s="1"/>
  <c r="D74" i="2"/>
  <c r="D75" i="2" s="1"/>
  <c r="D92" i="2" s="1"/>
  <c r="D93" i="2"/>
  <c r="P53" i="2"/>
  <c r="P54" i="2" s="1"/>
  <c r="P55" i="2" s="1"/>
  <c r="D80" i="2" s="1"/>
  <c r="D82" i="2" s="1"/>
  <c r="D86" i="2" s="1"/>
  <c r="P54" i="1" l="1"/>
  <c r="D79" i="1" s="1"/>
  <c r="D81" i="1" s="1"/>
  <c r="D85" i="1" s="1"/>
  <c r="D94" i="2"/>
  <c r="D95" i="2" s="1"/>
</calcChain>
</file>

<file path=xl/sharedStrings.xml><?xml version="1.0" encoding="utf-8"?>
<sst xmlns="http://schemas.openxmlformats.org/spreadsheetml/2006/main" count="152" uniqueCount="67">
  <si>
    <t>План доходов</t>
  </si>
  <si>
    <t>Вид дохода</t>
  </si>
  <si>
    <t>1. Стрижка (цена)</t>
  </si>
  <si>
    <t>Количество</t>
  </si>
  <si>
    <t>Доход от стрижек</t>
  </si>
  <si>
    <t>Материалы</t>
  </si>
  <si>
    <t>2. Покраска- стрижка (цена)</t>
  </si>
  <si>
    <t>3. Маникюр (цена)</t>
  </si>
  <si>
    <t>4. Педикюр (цена)</t>
  </si>
  <si>
    <t xml:space="preserve">Доход </t>
  </si>
  <si>
    <t>5. Косметические услуги (цена)</t>
  </si>
  <si>
    <t>6. Продажа товара (цена)</t>
  </si>
  <si>
    <t>Всего доход</t>
  </si>
  <si>
    <t>Всего расходы на материалы</t>
  </si>
  <si>
    <t>План денежных потоков</t>
  </si>
  <si>
    <t>Деньги на начало периода</t>
  </si>
  <si>
    <t>Поступления:</t>
  </si>
  <si>
    <t>Ссуда от частного лица</t>
  </si>
  <si>
    <t>Внесение собственного капитала</t>
  </si>
  <si>
    <t>Доход от продаж</t>
  </si>
  <si>
    <t>Всего поступления</t>
  </si>
  <si>
    <t>Платежи:</t>
  </si>
  <si>
    <t>Инвестиции в оборудование</t>
  </si>
  <si>
    <t>Ремонт и дизайн помещения</t>
  </si>
  <si>
    <t>Запас</t>
  </si>
  <si>
    <t>Расходы на материалы</t>
  </si>
  <si>
    <t>Маркетинг и реклама</t>
  </si>
  <si>
    <t>Аренда</t>
  </si>
  <si>
    <t>Заплата</t>
  </si>
  <si>
    <t>Налоги (SM+TKM)</t>
  </si>
  <si>
    <t>Прочие расходы</t>
  </si>
  <si>
    <t>Интресс%</t>
  </si>
  <si>
    <t>Возврат ссуды</t>
  </si>
  <si>
    <t>Всего платежей</t>
  </si>
  <si>
    <t>Сальдо</t>
  </si>
  <si>
    <t>Деньги на конец периода</t>
  </si>
  <si>
    <t>Kasumi aruanne</t>
  </si>
  <si>
    <t>Tulud:</t>
  </si>
  <si>
    <t>Tulud kokku:</t>
  </si>
  <si>
    <t>Kulud:</t>
  </si>
  <si>
    <t>Kulum</t>
  </si>
  <si>
    <t>Kulum 20%</t>
  </si>
  <si>
    <t>Kulud kokku</t>
  </si>
  <si>
    <t>Kasum</t>
  </si>
  <si>
    <t>Bilanss</t>
  </si>
  <si>
    <t>Aktiva</t>
  </si>
  <si>
    <t>Raha</t>
  </si>
  <si>
    <t>Varud</t>
  </si>
  <si>
    <t>Käibevara kokku</t>
  </si>
  <si>
    <t>Seadmed</t>
  </si>
  <si>
    <t>Põhivara kokku</t>
  </si>
  <si>
    <t>Aktiva kokku</t>
  </si>
  <si>
    <t>Passiva</t>
  </si>
  <si>
    <t>Pikaajalised kohustused</t>
  </si>
  <si>
    <t>Kohustused kokku</t>
  </si>
  <si>
    <t>Omakapital</t>
  </si>
  <si>
    <t>Aruande aasta kasum</t>
  </si>
  <si>
    <t>Jaotamata kasum</t>
  </si>
  <si>
    <t>Omakapital kokku</t>
  </si>
  <si>
    <t>Passiva kokku</t>
  </si>
  <si>
    <t>1. (цена)</t>
  </si>
  <si>
    <t>2.  (цена)</t>
  </si>
  <si>
    <t>3.  (цена)</t>
  </si>
  <si>
    <t>4.  (цена)</t>
  </si>
  <si>
    <t>5.  (цена)</t>
  </si>
  <si>
    <t>6.  (цена)</t>
  </si>
  <si>
    <t>Доход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</si>
</sst>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" fontId="0" fillId="0" borderId="1" xfId="0" applyNumberFormat="1" applyBorder="1"/>
    <xf numFmtId="0" fontId="1" fillId="0" borderId="14" xfId="0" applyFont="1" applyBorder="1"/>
    <xf numFmtId="0" fontId="1" fillId="0" borderId="15" xfId="0" applyFont="1" applyBorder="1"/>
    <xf numFmtId="0" fontId="2" fillId="0" borderId="2" xfId="0" applyFont="1" applyBorder="1" applyAlignment="1">
      <alignment horizontal="right"/>
    </xf>
    <xf numFmtId="0" fontId="0" fillId="0" borderId="14" xfId="0" applyBorder="1"/>
    <xf numFmtId="1" fontId="1" fillId="0" borderId="4" xfId="0" applyNumberFormat="1" applyFont="1" applyBorder="1"/>
    <xf numFmtId="1" fontId="0" fillId="0" borderId="14" xfId="0" applyNumberFormat="1" applyBorder="1"/>
    <xf numFmtId="0" fontId="0" fillId="0" borderId="16" xfId="0" applyBorder="1"/>
    <xf numFmtId="1" fontId="0" fillId="0" borderId="16" xfId="0" applyNumberFormat="1" applyBorder="1"/>
    <xf numFmtId="0" fontId="1" fillId="0" borderId="3" xfId="0" applyFont="1" applyFill="1" applyBorder="1"/>
    <xf numFmtId="1" fontId="0" fillId="0" borderId="0" xfId="0" applyNumberFormat="1" applyBorder="1"/>
    <xf numFmtId="0" fontId="1" fillId="0" borderId="18" xfId="0" applyFont="1" applyBorder="1"/>
    <xf numFmtId="0" fontId="1" fillId="0" borderId="19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1" fontId="0" fillId="0" borderId="17" xfId="0" applyNumberFormat="1" applyBorder="1"/>
    <xf numFmtId="1" fontId="0" fillId="0" borderId="21" xfId="0" applyNumberFormat="1" applyBorder="1"/>
    <xf numFmtId="1" fontId="1" fillId="0" borderId="19" xfId="0" applyNumberFormat="1" applyFont="1" applyBorder="1"/>
    <xf numFmtId="0" fontId="1" fillId="0" borderId="1" xfId="0" applyFont="1" applyBorder="1"/>
    <xf numFmtId="0" fontId="3" fillId="0" borderId="1" xfId="0" applyFont="1" applyBorder="1" applyAlignment="1">
      <alignment horizontal="right"/>
    </xf>
    <xf numFmtId="1" fontId="1" fillId="0" borderId="1" xfId="0" applyNumberFormat="1" applyFont="1" applyBorder="1"/>
    <xf numFmtId="0" fontId="3" fillId="0" borderId="2" xfId="0" applyFont="1" applyBorder="1" applyAlignment="1">
      <alignment horizontal="right"/>
    </xf>
    <xf numFmtId="1" fontId="0" fillId="0" borderId="2" xfId="0" applyNumberFormat="1" applyBorder="1"/>
    <xf numFmtId="0" fontId="1" fillId="0" borderId="3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1" fontId="1" fillId="0" borderId="7" xfId="0" applyNumberFormat="1" applyFont="1" applyBorder="1"/>
    <xf numFmtId="0" fontId="1" fillId="0" borderId="8" xfId="0" applyFont="1" applyBorder="1"/>
    <xf numFmtId="0" fontId="0" fillId="0" borderId="9" xfId="0" applyBorder="1" applyAlignment="1">
      <alignment horizontal="center"/>
    </xf>
    <xf numFmtId="1" fontId="0" fillId="0" borderId="10" xfId="0" applyNumberFormat="1" applyBorder="1"/>
    <xf numFmtId="0" fontId="0" fillId="0" borderId="23" xfId="0" applyBorder="1"/>
    <xf numFmtId="0" fontId="0" fillId="0" borderId="24" xfId="0" applyBorder="1"/>
    <xf numFmtId="1" fontId="1" fillId="0" borderId="5" xfId="0" applyNumberFormat="1" applyFont="1" applyBorder="1"/>
    <xf numFmtId="0" fontId="0" fillId="0" borderId="25" xfId="0" applyBorder="1"/>
    <xf numFmtId="0" fontId="0" fillId="0" borderId="26" xfId="0" applyBorder="1"/>
    <xf numFmtId="1" fontId="0" fillId="0" borderId="24" xfId="0" applyNumberFormat="1" applyBorder="1"/>
    <xf numFmtId="1" fontId="1" fillId="0" borderId="27" xfId="0" applyNumberFormat="1" applyFont="1" applyBorder="1"/>
    <xf numFmtId="1" fontId="4" fillId="0" borderId="4" xfId="0" applyNumberFormat="1" applyFont="1" applyBorder="1"/>
    <xf numFmtId="1" fontId="4" fillId="0" borderId="5" xfId="0" applyNumberFormat="1" applyFont="1" applyBorder="1"/>
    <xf numFmtId="0" fontId="0" fillId="0" borderId="6" xfId="0" applyBorder="1" applyAlignment="1">
      <alignment horizontal="center"/>
    </xf>
    <xf numFmtId="1" fontId="1" fillId="0" borderId="28" xfId="0" applyNumberFormat="1" applyFont="1" applyBorder="1"/>
    <xf numFmtId="0" fontId="1" fillId="0" borderId="29" xfId="0" applyFont="1" applyFill="1" applyBorder="1"/>
    <xf numFmtId="1" fontId="4" fillId="0" borderId="30" xfId="0" applyNumberFormat="1" applyFont="1" applyBorder="1"/>
    <xf numFmtId="1" fontId="4" fillId="0" borderId="3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94"/>
  <sheetViews>
    <sheetView zoomScale="130" zoomScaleNormal="130" workbookViewId="0">
      <pane xSplit="1" topLeftCell="B1" activePane="topRight" state="frozen"/>
      <selection activeCell="A31" sqref="A31"/>
      <selection pane="topRight" sqref="A1:XFD1048576"/>
    </sheetView>
  </sheetViews>
  <sheetFormatPr defaultRowHeight="15" x14ac:dyDescent="0.25"/>
  <cols>
    <col min="1" max="1" width="27" customWidth="1"/>
  </cols>
  <sheetData>
    <row r="2" spans="1:14" x14ac:dyDescent="0.25">
      <c r="A2" t="s">
        <v>0</v>
      </c>
    </row>
    <row r="3" spans="1:14" ht="15.75" thickBot="1" x14ac:dyDescent="0.3"/>
    <row r="4" spans="1:14" ht="15.75" thickBot="1" x14ac:dyDescent="0.3">
      <c r="A4" s="3" t="s">
        <v>1</v>
      </c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5"/>
    </row>
    <row r="5" spans="1:14" x14ac:dyDescent="0.25">
      <c r="A5" s="6" t="s">
        <v>2</v>
      </c>
      <c r="B5" s="7">
        <v>12</v>
      </c>
      <c r="C5" s="7">
        <v>12</v>
      </c>
      <c r="D5" s="7">
        <v>12</v>
      </c>
      <c r="E5" s="7">
        <v>12</v>
      </c>
      <c r="F5" s="7">
        <v>12</v>
      </c>
      <c r="G5" s="7">
        <v>12</v>
      </c>
      <c r="H5" s="7">
        <v>12</v>
      </c>
      <c r="I5" s="7">
        <v>12</v>
      </c>
      <c r="J5" s="7">
        <v>12</v>
      </c>
      <c r="K5" s="7">
        <v>12</v>
      </c>
      <c r="L5" s="7">
        <v>12</v>
      </c>
      <c r="M5" s="7">
        <v>12</v>
      </c>
      <c r="N5" s="8"/>
    </row>
    <row r="6" spans="1:14" x14ac:dyDescent="0.25">
      <c r="A6" s="9" t="s">
        <v>3</v>
      </c>
      <c r="B6" s="1">
        <f>4*20*5*60%</f>
        <v>240</v>
      </c>
      <c r="C6" s="1">
        <f>4*20*5*50%</f>
        <v>200</v>
      </c>
      <c r="D6" s="1">
        <f>4*20*5</f>
        <v>400</v>
      </c>
      <c r="E6" s="1">
        <f t="shared" ref="E6:L6" si="0">4*20*5</f>
        <v>400</v>
      </c>
      <c r="F6" s="1">
        <f t="shared" si="0"/>
        <v>400</v>
      </c>
      <c r="G6" s="1">
        <f t="shared" si="0"/>
        <v>400</v>
      </c>
      <c r="H6" s="1">
        <f t="shared" si="0"/>
        <v>400</v>
      </c>
      <c r="I6" s="1">
        <f t="shared" si="0"/>
        <v>400</v>
      </c>
      <c r="J6" s="1">
        <f t="shared" si="0"/>
        <v>400</v>
      </c>
      <c r="K6" s="1">
        <f t="shared" si="0"/>
        <v>400</v>
      </c>
      <c r="L6" s="1">
        <f t="shared" si="0"/>
        <v>400</v>
      </c>
      <c r="M6" s="1">
        <f>4*20*5*130%</f>
        <v>520</v>
      </c>
      <c r="N6" s="10"/>
    </row>
    <row r="7" spans="1:14" x14ac:dyDescent="0.25">
      <c r="A7" s="9" t="s">
        <v>4</v>
      </c>
      <c r="B7" s="1">
        <f>B5*B6</f>
        <v>2880</v>
      </c>
      <c r="C7" s="1">
        <f t="shared" ref="C7:M7" si="1">C5*C6</f>
        <v>2400</v>
      </c>
      <c r="D7" s="1">
        <f t="shared" si="1"/>
        <v>4800</v>
      </c>
      <c r="E7" s="1">
        <f t="shared" si="1"/>
        <v>4800</v>
      </c>
      <c r="F7" s="1">
        <f t="shared" si="1"/>
        <v>4800</v>
      </c>
      <c r="G7" s="1">
        <f t="shared" si="1"/>
        <v>4800</v>
      </c>
      <c r="H7" s="1">
        <f t="shared" si="1"/>
        <v>4800</v>
      </c>
      <c r="I7" s="1">
        <f t="shared" si="1"/>
        <v>4800</v>
      </c>
      <c r="J7" s="1">
        <f t="shared" si="1"/>
        <v>4800</v>
      </c>
      <c r="K7" s="1">
        <f t="shared" si="1"/>
        <v>4800</v>
      </c>
      <c r="L7" s="1">
        <f t="shared" si="1"/>
        <v>4800</v>
      </c>
      <c r="M7" s="1">
        <f t="shared" si="1"/>
        <v>6240</v>
      </c>
      <c r="N7" s="10"/>
    </row>
    <row r="8" spans="1:14" ht="15.75" thickBot="1" x14ac:dyDescent="0.3">
      <c r="A8" s="11" t="s">
        <v>5</v>
      </c>
      <c r="B8" s="12">
        <f>1*B6</f>
        <v>240</v>
      </c>
      <c r="C8" s="12">
        <f t="shared" ref="C8:M8" si="2">1*C6</f>
        <v>200</v>
      </c>
      <c r="D8" s="12">
        <f t="shared" si="2"/>
        <v>400</v>
      </c>
      <c r="E8" s="12">
        <f t="shared" si="2"/>
        <v>400</v>
      </c>
      <c r="F8" s="12">
        <f t="shared" si="2"/>
        <v>400</v>
      </c>
      <c r="G8" s="12">
        <f t="shared" si="2"/>
        <v>400</v>
      </c>
      <c r="H8" s="12">
        <f t="shared" si="2"/>
        <v>400</v>
      </c>
      <c r="I8" s="12">
        <f t="shared" si="2"/>
        <v>400</v>
      </c>
      <c r="J8" s="12">
        <f t="shared" si="2"/>
        <v>400</v>
      </c>
      <c r="K8" s="12">
        <f t="shared" si="2"/>
        <v>400</v>
      </c>
      <c r="L8" s="12">
        <f t="shared" si="2"/>
        <v>400</v>
      </c>
      <c r="M8" s="12">
        <f t="shared" si="2"/>
        <v>520</v>
      </c>
      <c r="N8" s="13"/>
    </row>
    <row r="9" spans="1:14" x14ac:dyDescent="0.25">
      <c r="A9" s="6" t="s">
        <v>6</v>
      </c>
      <c r="B9" s="7">
        <v>32</v>
      </c>
      <c r="C9" s="7">
        <v>32</v>
      </c>
      <c r="D9" s="7">
        <v>32</v>
      </c>
      <c r="E9" s="7">
        <v>32</v>
      </c>
      <c r="F9" s="7">
        <v>32</v>
      </c>
      <c r="G9" s="7">
        <v>32</v>
      </c>
      <c r="H9" s="7">
        <v>32</v>
      </c>
      <c r="I9" s="7">
        <v>32</v>
      </c>
      <c r="J9" s="7">
        <v>32</v>
      </c>
      <c r="K9" s="7">
        <v>32</v>
      </c>
      <c r="L9" s="7">
        <v>32</v>
      </c>
      <c r="M9" s="7">
        <v>32</v>
      </c>
      <c r="N9" s="8"/>
    </row>
    <row r="10" spans="1:14" x14ac:dyDescent="0.25">
      <c r="A10" s="9" t="s">
        <v>3</v>
      </c>
      <c r="B10" s="1">
        <f>4*20*3*60%</f>
        <v>144</v>
      </c>
      <c r="C10" s="1">
        <f>4*20*3*50%</f>
        <v>120</v>
      </c>
      <c r="D10" s="1">
        <f t="shared" ref="D10:L10" si="3">4*20*3</f>
        <v>240</v>
      </c>
      <c r="E10" s="1">
        <f t="shared" si="3"/>
        <v>240</v>
      </c>
      <c r="F10" s="1">
        <f t="shared" si="3"/>
        <v>240</v>
      </c>
      <c r="G10" s="1">
        <f t="shared" si="3"/>
        <v>240</v>
      </c>
      <c r="H10" s="1">
        <f t="shared" si="3"/>
        <v>240</v>
      </c>
      <c r="I10" s="1">
        <f t="shared" si="3"/>
        <v>240</v>
      </c>
      <c r="J10" s="1">
        <f t="shared" si="3"/>
        <v>240</v>
      </c>
      <c r="K10" s="1">
        <f t="shared" si="3"/>
        <v>240</v>
      </c>
      <c r="L10" s="1">
        <f t="shared" si="3"/>
        <v>240</v>
      </c>
      <c r="M10" s="1">
        <f>4*20*3*130%</f>
        <v>312</v>
      </c>
      <c r="N10" s="10"/>
    </row>
    <row r="11" spans="1:14" x14ac:dyDescent="0.25">
      <c r="A11" s="9" t="s">
        <v>9</v>
      </c>
      <c r="B11" s="1">
        <f>B9*B10</f>
        <v>4608</v>
      </c>
      <c r="C11" s="1">
        <f t="shared" ref="C11" si="4">C9*C10</f>
        <v>3840</v>
      </c>
      <c r="D11" s="1">
        <f t="shared" ref="D11" si="5">D9*D10</f>
        <v>7680</v>
      </c>
      <c r="E11" s="1">
        <f t="shared" ref="E11" si="6">E9*E10</f>
        <v>7680</v>
      </c>
      <c r="F11" s="1">
        <f t="shared" ref="F11" si="7">F9*F10</f>
        <v>7680</v>
      </c>
      <c r="G11" s="1">
        <f t="shared" ref="G11" si="8">G9*G10</f>
        <v>7680</v>
      </c>
      <c r="H11" s="1">
        <f t="shared" ref="H11" si="9">H9*H10</f>
        <v>7680</v>
      </c>
      <c r="I11" s="1">
        <f t="shared" ref="I11" si="10">I9*I10</f>
        <v>7680</v>
      </c>
      <c r="J11" s="1">
        <f t="shared" ref="J11" si="11">J9*J10</f>
        <v>7680</v>
      </c>
      <c r="K11" s="1">
        <f t="shared" ref="K11" si="12">K9*K10</f>
        <v>7680</v>
      </c>
      <c r="L11" s="1">
        <f t="shared" ref="L11" si="13">L9*L10</f>
        <v>7680</v>
      </c>
      <c r="M11" s="1">
        <f t="shared" ref="M11" si="14">M9*M10</f>
        <v>9984</v>
      </c>
      <c r="N11" s="10"/>
    </row>
    <row r="12" spans="1:14" ht="15.75" thickBot="1" x14ac:dyDescent="0.3">
      <c r="A12" s="11" t="s">
        <v>5</v>
      </c>
      <c r="B12" s="12">
        <f>5*B10</f>
        <v>720</v>
      </c>
      <c r="C12" s="12">
        <f t="shared" ref="C12:M12" si="15">5*C10</f>
        <v>600</v>
      </c>
      <c r="D12" s="12">
        <f t="shared" si="15"/>
        <v>1200</v>
      </c>
      <c r="E12" s="12">
        <f t="shared" si="15"/>
        <v>1200</v>
      </c>
      <c r="F12" s="12">
        <f t="shared" si="15"/>
        <v>1200</v>
      </c>
      <c r="G12" s="12">
        <f t="shared" si="15"/>
        <v>1200</v>
      </c>
      <c r="H12" s="12">
        <f t="shared" si="15"/>
        <v>1200</v>
      </c>
      <c r="I12" s="12">
        <f t="shared" si="15"/>
        <v>1200</v>
      </c>
      <c r="J12" s="12">
        <f t="shared" si="15"/>
        <v>1200</v>
      </c>
      <c r="K12" s="12">
        <f t="shared" si="15"/>
        <v>1200</v>
      </c>
      <c r="L12" s="12">
        <f t="shared" si="15"/>
        <v>1200</v>
      </c>
      <c r="M12" s="12">
        <f t="shared" si="15"/>
        <v>1560</v>
      </c>
      <c r="N12" s="13"/>
    </row>
    <row r="13" spans="1:14" x14ac:dyDescent="0.25">
      <c r="A13" s="6" t="s">
        <v>7</v>
      </c>
      <c r="B13" s="7">
        <v>18.5</v>
      </c>
      <c r="C13" s="7">
        <v>18.5</v>
      </c>
      <c r="D13" s="7">
        <v>18.5</v>
      </c>
      <c r="E13" s="7">
        <v>18.5</v>
      </c>
      <c r="F13" s="7">
        <v>18.5</v>
      </c>
      <c r="G13" s="7">
        <v>18.5</v>
      </c>
      <c r="H13" s="7">
        <v>18.5</v>
      </c>
      <c r="I13" s="7">
        <v>18.5</v>
      </c>
      <c r="J13" s="7">
        <v>18.5</v>
      </c>
      <c r="K13" s="7">
        <v>18.5</v>
      </c>
      <c r="L13" s="7">
        <v>18.5</v>
      </c>
      <c r="M13" s="7">
        <v>18.5</v>
      </c>
      <c r="N13" s="8"/>
    </row>
    <row r="14" spans="1:14" x14ac:dyDescent="0.25">
      <c r="A14" s="9" t="s">
        <v>3</v>
      </c>
      <c r="B14" s="1">
        <f>4*20</f>
        <v>80</v>
      </c>
      <c r="C14" s="1">
        <f t="shared" ref="C14:M14" si="16">4*20</f>
        <v>80</v>
      </c>
      <c r="D14" s="1">
        <f t="shared" si="16"/>
        <v>80</v>
      </c>
      <c r="E14" s="1">
        <f t="shared" si="16"/>
        <v>80</v>
      </c>
      <c r="F14" s="1">
        <f t="shared" si="16"/>
        <v>80</v>
      </c>
      <c r="G14" s="1">
        <f t="shared" si="16"/>
        <v>80</v>
      </c>
      <c r="H14" s="1">
        <f t="shared" si="16"/>
        <v>80</v>
      </c>
      <c r="I14" s="1">
        <f t="shared" si="16"/>
        <v>80</v>
      </c>
      <c r="J14" s="1">
        <f t="shared" si="16"/>
        <v>80</v>
      </c>
      <c r="K14" s="1">
        <f t="shared" si="16"/>
        <v>80</v>
      </c>
      <c r="L14" s="1">
        <f t="shared" si="16"/>
        <v>80</v>
      </c>
      <c r="M14" s="1">
        <f t="shared" si="16"/>
        <v>80</v>
      </c>
      <c r="N14" s="10"/>
    </row>
    <row r="15" spans="1:14" x14ac:dyDescent="0.25">
      <c r="A15" s="9" t="s">
        <v>9</v>
      </c>
      <c r="B15" s="1">
        <f>B13*B14</f>
        <v>1480</v>
      </c>
      <c r="C15" s="1">
        <f t="shared" ref="C15" si="17">C13*C14</f>
        <v>1480</v>
      </c>
      <c r="D15" s="1">
        <f t="shared" ref="D15" si="18">D13*D14</f>
        <v>1480</v>
      </c>
      <c r="E15" s="1">
        <f t="shared" ref="E15" si="19">E13*E14</f>
        <v>1480</v>
      </c>
      <c r="F15" s="1">
        <f t="shared" ref="F15" si="20">F13*F14</f>
        <v>1480</v>
      </c>
      <c r="G15" s="1">
        <f t="shared" ref="G15" si="21">G13*G14</f>
        <v>1480</v>
      </c>
      <c r="H15" s="1">
        <f t="shared" ref="H15" si="22">H13*H14</f>
        <v>1480</v>
      </c>
      <c r="I15" s="1">
        <f t="shared" ref="I15" si="23">I13*I14</f>
        <v>1480</v>
      </c>
      <c r="J15" s="1">
        <f t="shared" ref="J15" si="24">J13*J14</f>
        <v>1480</v>
      </c>
      <c r="K15" s="1">
        <f t="shared" ref="K15" si="25">K13*K14</f>
        <v>1480</v>
      </c>
      <c r="L15" s="1">
        <f t="shared" ref="L15" si="26">L13*L14</f>
        <v>1480</v>
      </c>
      <c r="M15" s="1">
        <f t="shared" ref="M15" si="27">M13*M14</f>
        <v>1480</v>
      </c>
      <c r="N15" s="10"/>
    </row>
    <row r="16" spans="1:14" ht="15.75" thickBot="1" x14ac:dyDescent="0.3">
      <c r="A16" s="11" t="s">
        <v>5</v>
      </c>
      <c r="B16" s="12">
        <f>2*B14</f>
        <v>160</v>
      </c>
      <c r="C16" s="12">
        <f t="shared" ref="C16:M16" si="28">2*C14</f>
        <v>160</v>
      </c>
      <c r="D16" s="12">
        <f t="shared" si="28"/>
        <v>160</v>
      </c>
      <c r="E16" s="12">
        <f t="shared" si="28"/>
        <v>160</v>
      </c>
      <c r="F16" s="12">
        <f t="shared" si="28"/>
        <v>160</v>
      </c>
      <c r="G16" s="12">
        <f t="shared" si="28"/>
        <v>160</v>
      </c>
      <c r="H16" s="12">
        <f t="shared" si="28"/>
        <v>160</v>
      </c>
      <c r="I16" s="12">
        <f t="shared" si="28"/>
        <v>160</v>
      </c>
      <c r="J16" s="12">
        <f t="shared" si="28"/>
        <v>160</v>
      </c>
      <c r="K16" s="12">
        <f t="shared" si="28"/>
        <v>160</v>
      </c>
      <c r="L16" s="12">
        <f t="shared" si="28"/>
        <v>160</v>
      </c>
      <c r="M16" s="12">
        <f t="shared" si="28"/>
        <v>160</v>
      </c>
      <c r="N16" s="13"/>
    </row>
    <row r="17" spans="1:14" x14ac:dyDescent="0.25">
      <c r="A17" s="6" t="s">
        <v>8</v>
      </c>
      <c r="B17" s="7">
        <v>25</v>
      </c>
      <c r="C17" s="7">
        <v>25</v>
      </c>
      <c r="D17" s="7">
        <v>25</v>
      </c>
      <c r="E17" s="7">
        <v>25</v>
      </c>
      <c r="F17" s="7">
        <v>25</v>
      </c>
      <c r="G17" s="7">
        <v>25</v>
      </c>
      <c r="H17" s="7">
        <v>25</v>
      </c>
      <c r="I17" s="7">
        <v>25</v>
      </c>
      <c r="J17" s="7">
        <v>25</v>
      </c>
      <c r="K17" s="7">
        <v>25</v>
      </c>
      <c r="L17" s="7">
        <v>25</v>
      </c>
      <c r="M17" s="7">
        <v>25</v>
      </c>
      <c r="N17" s="8"/>
    </row>
    <row r="18" spans="1:14" x14ac:dyDescent="0.25">
      <c r="A18" s="9" t="s">
        <v>3</v>
      </c>
      <c r="B18" s="1">
        <f>20*4</f>
        <v>80</v>
      </c>
      <c r="C18" s="1">
        <f t="shared" ref="C18:M18" si="29">20*4</f>
        <v>80</v>
      </c>
      <c r="D18" s="1">
        <f t="shared" si="29"/>
        <v>80</v>
      </c>
      <c r="E18" s="1">
        <f t="shared" si="29"/>
        <v>80</v>
      </c>
      <c r="F18" s="1">
        <f t="shared" si="29"/>
        <v>80</v>
      </c>
      <c r="G18" s="1">
        <f t="shared" si="29"/>
        <v>80</v>
      </c>
      <c r="H18" s="1">
        <f t="shared" si="29"/>
        <v>80</v>
      </c>
      <c r="I18" s="1">
        <f t="shared" si="29"/>
        <v>80</v>
      </c>
      <c r="J18" s="1">
        <f t="shared" si="29"/>
        <v>80</v>
      </c>
      <c r="K18" s="1">
        <f t="shared" si="29"/>
        <v>80</v>
      </c>
      <c r="L18" s="1">
        <f t="shared" si="29"/>
        <v>80</v>
      </c>
      <c r="M18" s="1">
        <f t="shared" si="29"/>
        <v>80</v>
      </c>
      <c r="N18" s="10"/>
    </row>
    <row r="19" spans="1:14" x14ac:dyDescent="0.25">
      <c r="A19" s="9" t="s">
        <v>9</v>
      </c>
      <c r="B19" s="1">
        <f>B17*B18</f>
        <v>2000</v>
      </c>
      <c r="C19" s="1">
        <f t="shared" ref="C19" si="30">C17*C18</f>
        <v>2000</v>
      </c>
      <c r="D19" s="1">
        <f t="shared" ref="D19" si="31">D17*D18</f>
        <v>2000</v>
      </c>
      <c r="E19" s="1">
        <f t="shared" ref="E19" si="32">E17*E18</f>
        <v>2000</v>
      </c>
      <c r="F19" s="1">
        <f t="shared" ref="F19" si="33">F17*F18</f>
        <v>2000</v>
      </c>
      <c r="G19" s="1">
        <f t="shared" ref="G19" si="34">G17*G18</f>
        <v>2000</v>
      </c>
      <c r="H19" s="1">
        <f t="shared" ref="H19" si="35">H17*H18</f>
        <v>2000</v>
      </c>
      <c r="I19" s="1">
        <f t="shared" ref="I19" si="36">I17*I18</f>
        <v>2000</v>
      </c>
      <c r="J19" s="1">
        <f t="shared" ref="J19" si="37">J17*J18</f>
        <v>2000</v>
      </c>
      <c r="K19" s="1">
        <f t="shared" ref="K19" si="38">K17*K18</f>
        <v>2000</v>
      </c>
      <c r="L19" s="1">
        <f t="shared" ref="L19" si="39">L17*L18</f>
        <v>2000</v>
      </c>
      <c r="M19" s="1">
        <f t="shared" ref="M19" si="40">M17*M18</f>
        <v>2000</v>
      </c>
      <c r="N19" s="10"/>
    </row>
    <row r="20" spans="1:14" ht="15.75" thickBot="1" x14ac:dyDescent="0.3">
      <c r="A20" s="11" t="s">
        <v>5</v>
      </c>
      <c r="B20" s="12">
        <f>3*B18</f>
        <v>240</v>
      </c>
      <c r="C20" s="12">
        <f t="shared" ref="C20:M20" si="41">3*C18</f>
        <v>240</v>
      </c>
      <c r="D20" s="12">
        <f t="shared" si="41"/>
        <v>240</v>
      </c>
      <c r="E20" s="12">
        <f t="shared" si="41"/>
        <v>240</v>
      </c>
      <c r="F20" s="12">
        <f t="shared" si="41"/>
        <v>240</v>
      </c>
      <c r="G20" s="12">
        <f t="shared" si="41"/>
        <v>240</v>
      </c>
      <c r="H20" s="12">
        <f t="shared" si="41"/>
        <v>240</v>
      </c>
      <c r="I20" s="12">
        <f t="shared" si="41"/>
        <v>240</v>
      </c>
      <c r="J20" s="12">
        <f t="shared" si="41"/>
        <v>240</v>
      </c>
      <c r="K20" s="12">
        <f t="shared" si="41"/>
        <v>240</v>
      </c>
      <c r="L20" s="12">
        <f t="shared" si="41"/>
        <v>240</v>
      </c>
      <c r="M20" s="12">
        <f t="shared" si="41"/>
        <v>240</v>
      </c>
      <c r="N20" s="13"/>
    </row>
    <row r="21" spans="1:14" x14ac:dyDescent="0.25">
      <c r="A21" s="6" t="s">
        <v>10</v>
      </c>
      <c r="B21" s="7">
        <v>30</v>
      </c>
      <c r="C21" s="7">
        <v>30</v>
      </c>
      <c r="D21" s="7">
        <v>30</v>
      </c>
      <c r="E21" s="7">
        <v>30</v>
      </c>
      <c r="F21" s="7">
        <v>30</v>
      </c>
      <c r="G21" s="7">
        <v>30</v>
      </c>
      <c r="H21" s="7">
        <v>30</v>
      </c>
      <c r="I21" s="7">
        <v>30</v>
      </c>
      <c r="J21" s="7">
        <v>30</v>
      </c>
      <c r="K21" s="7">
        <v>30</v>
      </c>
      <c r="L21" s="7">
        <v>30</v>
      </c>
      <c r="M21" s="7">
        <v>30</v>
      </c>
      <c r="N21" s="8"/>
    </row>
    <row r="22" spans="1:14" x14ac:dyDescent="0.25">
      <c r="A22" s="9" t="s">
        <v>3</v>
      </c>
      <c r="B22" s="1">
        <f>20*4</f>
        <v>80</v>
      </c>
      <c r="C22" s="1">
        <f t="shared" ref="C22:M22" si="42">20*4</f>
        <v>80</v>
      </c>
      <c r="D22" s="1">
        <f t="shared" si="42"/>
        <v>80</v>
      </c>
      <c r="E22" s="1">
        <f t="shared" si="42"/>
        <v>80</v>
      </c>
      <c r="F22" s="1">
        <f t="shared" si="42"/>
        <v>80</v>
      </c>
      <c r="G22" s="1">
        <f t="shared" si="42"/>
        <v>80</v>
      </c>
      <c r="H22" s="1">
        <f t="shared" si="42"/>
        <v>80</v>
      </c>
      <c r="I22" s="1">
        <f t="shared" si="42"/>
        <v>80</v>
      </c>
      <c r="J22" s="1">
        <f t="shared" si="42"/>
        <v>80</v>
      </c>
      <c r="K22" s="1">
        <f t="shared" si="42"/>
        <v>80</v>
      </c>
      <c r="L22" s="1">
        <f t="shared" si="42"/>
        <v>80</v>
      </c>
      <c r="M22" s="1">
        <f t="shared" si="42"/>
        <v>80</v>
      </c>
      <c r="N22" s="10"/>
    </row>
    <row r="23" spans="1:14" x14ac:dyDescent="0.25">
      <c r="A23" s="9" t="s">
        <v>9</v>
      </c>
      <c r="B23" s="1">
        <f>B21*B22</f>
        <v>2400</v>
      </c>
      <c r="C23" s="1">
        <f t="shared" ref="C23" si="43">C21*C22</f>
        <v>2400</v>
      </c>
      <c r="D23" s="1">
        <f t="shared" ref="D23" si="44">D21*D22</f>
        <v>2400</v>
      </c>
      <c r="E23" s="1">
        <f t="shared" ref="E23" si="45">E21*E22</f>
        <v>2400</v>
      </c>
      <c r="F23" s="1">
        <f t="shared" ref="F23" si="46">F21*F22</f>
        <v>2400</v>
      </c>
      <c r="G23" s="1">
        <f t="shared" ref="G23" si="47">G21*G22</f>
        <v>2400</v>
      </c>
      <c r="H23" s="1">
        <f t="shared" ref="H23" si="48">H21*H22</f>
        <v>2400</v>
      </c>
      <c r="I23" s="1">
        <f t="shared" ref="I23" si="49">I21*I22</f>
        <v>2400</v>
      </c>
      <c r="J23" s="1">
        <f t="shared" ref="J23" si="50">J21*J22</f>
        <v>2400</v>
      </c>
      <c r="K23" s="1">
        <f t="shared" ref="K23" si="51">K21*K22</f>
        <v>2400</v>
      </c>
      <c r="L23" s="1">
        <f t="shared" ref="L23" si="52">L21*L22</f>
        <v>2400</v>
      </c>
      <c r="M23" s="1">
        <f t="shared" ref="M23" si="53">M21*M22</f>
        <v>2400</v>
      </c>
      <c r="N23" s="10"/>
    </row>
    <row r="24" spans="1:14" ht="15.75" thickBot="1" x14ac:dyDescent="0.3">
      <c r="A24" s="11" t="s">
        <v>5</v>
      </c>
      <c r="B24" s="12">
        <f>8*B22</f>
        <v>640</v>
      </c>
      <c r="C24" s="12">
        <f t="shared" ref="C24:M24" si="54">8*C22</f>
        <v>640</v>
      </c>
      <c r="D24" s="12">
        <f t="shared" si="54"/>
        <v>640</v>
      </c>
      <c r="E24" s="12">
        <f t="shared" si="54"/>
        <v>640</v>
      </c>
      <c r="F24" s="12">
        <f t="shared" si="54"/>
        <v>640</v>
      </c>
      <c r="G24" s="12">
        <f t="shared" si="54"/>
        <v>640</v>
      </c>
      <c r="H24" s="12">
        <f t="shared" si="54"/>
        <v>640</v>
      </c>
      <c r="I24" s="12">
        <f t="shared" si="54"/>
        <v>640</v>
      </c>
      <c r="J24" s="12">
        <f t="shared" si="54"/>
        <v>640</v>
      </c>
      <c r="K24" s="12">
        <f t="shared" si="54"/>
        <v>640</v>
      </c>
      <c r="L24" s="12">
        <f t="shared" si="54"/>
        <v>640</v>
      </c>
      <c r="M24" s="12">
        <f t="shared" si="54"/>
        <v>640</v>
      </c>
      <c r="N24" s="13"/>
    </row>
    <row r="25" spans="1:14" x14ac:dyDescent="0.25">
      <c r="A25" s="6" t="s">
        <v>11</v>
      </c>
      <c r="B25" s="7">
        <v>16.5</v>
      </c>
      <c r="C25" s="7">
        <v>16.5</v>
      </c>
      <c r="D25" s="7">
        <v>16.5</v>
      </c>
      <c r="E25" s="7">
        <v>16.5</v>
      </c>
      <c r="F25" s="7">
        <v>16.5</v>
      </c>
      <c r="G25" s="7">
        <v>16.5</v>
      </c>
      <c r="H25" s="7">
        <v>16.5</v>
      </c>
      <c r="I25" s="7">
        <v>16.5</v>
      </c>
      <c r="J25" s="7">
        <v>16.5</v>
      </c>
      <c r="K25" s="7">
        <v>16.5</v>
      </c>
      <c r="L25" s="7">
        <v>16.5</v>
      </c>
      <c r="M25" s="7">
        <v>16.5</v>
      </c>
      <c r="N25" s="8"/>
    </row>
    <row r="26" spans="1:14" x14ac:dyDescent="0.25">
      <c r="A26" s="9" t="s">
        <v>3</v>
      </c>
      <c r="B26" s="14">
        <f>(B6+B10+B14+B18+B22)*20%</f>
        <v>124.80000000000001</v>
      </c>
      <c r="C26" s="14">
        <f t="shared" ref="C26:M26" si="55">(C6+C10+C14+C18+C22)*20%</f>
        <v>112</v>
      </c>
      <c r="D26" s="14">
        <f t="shared" si="55"/>
        <v>176</v>
      </c>
      <c r="E26" s="14">
        <f t="shared" si="55"/>
        <v>176</v>
      </c>
      <c r="F26" s="14">
        <f t="shared" si="55"/>
        <v>176</v>
      </c>
      <c r="G26" s="14">
        <f t="shared" si="55"/>
        <v>176</v>
      </c>
      <c r="H26" s="14">
        <f t="shared" si="55"/>
        <v>176</v>
      </c>
      <c r="I26" s="14">
        <f t="shared" si="55"/>
        <v>176</v>
      </c>
      <c r="J26" s="14">
        <f t="shared" si="55"/>
        <v>176</v>
      </c>
      <c r="K26" s="14">
        <f t="shared" si="55"/>
        <v>176</v>
      </c>
      <c r="L26" s="14">
        <f t="shared" si="55"/>
        <v>176</v>
      </c>
      <c r="M26" s="14">
        <f t="shared" si="55"/>
        <v>214.4</v>
      </c>
      <c r="N26" s="10"/>
    </row>
    <row r="27" spans="1:14" x14ac:dyDescent="0.25">
      <c r="A27" s="9" t="s">
        <v>9</v>
      </c>
      <c r="B27" s="1">
        <f>B25*B26</f>
        <v>2059.2000000000003</v>
      </c>
      <c r="C27" s="1">
        <f t="shared" ref="C27" si="56">C25*C26</f>
        <v>1848</v>
      </c>
      <c r="D27" s="1">
        <f t="shared" ref="D27" si="57">D25*D26</f>
        <v>2904</v>
      </c>
      <c r="E27" s="1">
        <f t="shared" ref="E27" si="58">E25*E26</f>
        <v>2904</v>
      </c>
      <c r="F27" s="1">
        <f t="shared" ref="F27" si="59">F25*F26</f>
        <v>2904</v>
      </c>
      <c r="G27" s="1">
        <f t="shared" ref="G27" si="60">G25*G26</f>
        <v>2904</v>
      </c>
      <c r="H27" s="1">
        <f t="shared" ref="H27" si="61">H25*H26</f>
        <v>2904</v>
      </c>
      <c r="I27" s="1">
        <f t="shared" ref="I27" si="62">I25*I26</f>
        <v>2904</v>
      </c>
      <c r="J27" s="1">
        <f t="shared" ref="J27" si="63">J25*J26</f>
        <v>2904</v>
      </c>
      <c r="K27" s="1">
        <f t="shared" ref="K27" si="64">K25*K26</f>
        <v>2904</v>
      </c>
      <c r="L27" s="1">
        <f t="shared" ref="L27" si="65">L25*L26</f>
        <v>2904</v>
      </c>
      <c r="M27" s="1">
        <f t="shared" ref="M27" si="66">M25*M26</f>
        <v>3537.6</v>
      </c>
      <c r="N27" s="10"/>
    </row>
    <row r="28" spans="1:14" ht="15.75" thickBot="1" x14ac:dyDescent="0.3">
      <c r="A28" s="11" t="s">
        <v>5</v>
      </c>
      <c r="B28" s="12">
        <f>7*B26</f>
        <v>873.60000000000014</v>
      </c>
      <c r="C28" s="12">
        <f t="shared" ref="C28:M28" si="67">7*C26</f>
        <v>784</v>
      </c>
      <c r="D28" s="12">
        <f t="shared" si="67"/>
        <v>1232</v>
      </c>
      <c r="E28" s="12">
        <f t="shared" si="67"/>
        <v>1232</v>
      </c>
      <c r="F28" s="12">
        <f t="shared" si="67"/>
        <v>1232</v>
      </c>
      <c r="G28" s="12">
        <f t="shared" si="67"/>
        <v>1232</v>
      </c>
      <c r="H28" s="12">
        <f t="shared" si="67"/>
        <v>1232</v>
      </c>
      <c r="I28" s="12">
        <f t="shared" si="67"/>
        <v>1232</v>
      </c>
      <c r="J28" s="12">
        <f t="shared" si="67"/>
        <v>1232</v>
      </c>
      <c r="K28" s="12">
        <f t="shared" si="67"/>
        <v>1232</v>
      </c>
      <c r="L28" s="12">
        <f t="shared" si="67"/>
        <v>1232</v>
      </c>
      <c r="M28" s="12">
        <f t="shared" si="67"/>
        <v>1500.8</v>
      </c>
      <c r="N28" s="13"/>
    </row>
    <row r="29" spans="1:14" x14ac:dyDescent="0.25">
      <c r="A29" s="1" t="s">
        <v>12</v>
      </c>
      <c r="B29" s="1">
        <f>B7+B11+B15+B19+B23+B27</f>
        <v>15427.2</v>
      </c>
      <c r="C29" s="1">
        <f t="shared" ref="C29:M29" si="68">C7+C11+C15+C19+C23+C27</f>
        <v>13968</v>
      </c>
      <c r="D29" s="1">
        <f t="shared" si="68"/>
        <v>21264</v>
      </c>
      <c r="E29" s="1">
        <f t="shared" si="68"/>
        <v>21264</v>
      </c>
      <c r="F29" s="1">
        <f t="shared" si="68"/>
        <v>21264</v>
      </c>
      <c r="G29" s="1">
        <f t="shared" si="68"/>
        <v>21264</v>
      </c>
      <c r="H29" s="1">
        <f t="shared" si="68"/>
        <v>21264</v>
      </c>
      <c r="I29" s="1">
        <f t="shared" si="68"/>
        <v>21264</v>
      </c>
      <c r="J29" s="1">
        <f t="shared" si="68"/>
        <v>21264</v>
      </c>
      <c r="K29" s="1">
        <f t="shared" si="68"/>
        <v>21264</v>
      </c>
      <c r="L29" s="1">
        <f t="shared" si="68"/>
        <v>21264</v>
      </c>
      <c r="M29" s="1">
        <f t="shared" si="68"/>
        <v>25641.599999999999</v>
      </c>
      <c r="N29" s="1"/>
    </row>
    <row r="30" spans="1:14" x14ac:dyDescent="0.25">
      <c r="A30" s="1" t="s">
        <v>13</v>
      </c>
      <c r="B30" s="1">
        <f>B8+B12+B16+B20+B24+B28</f>
        <v>2873.6000000000004</v>
      </c>
      <c r="C30" s="1">
        <f t="shared" ref="C30:M30" si="69">C8+C12+C16+C20+C24+C28</f>
        <v>2624</v>
      </c>
      <c r="D30" s="1">
        <f t="shared" si="69"/>
        <v>3872</v>
      </c>
      <c r="E30" s="1">
        <f t="shared" si="69"/>
        <v>3872</v>
      </c>
      <c r="F30" s="1">
        <f t="shared" si="69"/>
        <v>3872</v>
      </c>
      <c r="G30" s="1">
        <f t="shared" si="69"/>
        <v>3872</v>
      </c>
      <c r="H30" s="1">
        <f t="shared" si="69"/>
        <v>3872</v>
      </c>
      <c r="I30" s="1">
        <f t="shared" si="69"/>
        <v>3872</v>
      </c>
      <c r="J30" s="1">
        <f t="shared" si="69"/>
        <v>3872</v>
      </c>
      <c r="K30" s="1">
        <f t="shared" si="69"/>
        <v>3872</v>
      </c>
      <c r="L30" s="1">
        <f t="shared" si="69"/>
        <v>3872</v>
      </c>
      <c r="M30" s="1">
        <f t="shared" si="69"/>
        <v>4620.8</v>
      </c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thickBot="1" x14ac:dyDescent="0.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6" ht="15.75" thickBot="1" x14ac:dyDescent="0.3">
      <c r="A33" s="15" t="s">
        <v>14</v>
      </c>
      <c r="B33" s="16">
        <v>1</v>
      </c>
      <c r="C33" s="16">
        <v>2</v>
      </c>
      <c r="D33" s="16">
        <v>3</v>
      </c>
      <c r="E33" s="16">
        <v>4</v>
      </c>
      <c r="F33" s="16">
        <v>5</v>
      </c>
      <c r="G33" s="16">
        <v>6</v>
      </c>
      <c r="H33" s="16">
        <v>7</v>
      </c>
      <c r="I33" s="16">
        <v>8</v>
      </c>
      <c r="J33" s="16">
        <v>9</v>
      </c>
      <c r="K33" s="16">
        <v>10</v>
      </c>
      <c r="L33" s="16">
        <v>11</v>
      </c>
      <c r="M33" s="16">
        <v>12</v>
      </c>
      <c r="N33" s="16">
        <v>2013</v>
      </c>
      <c r="O33" s="25">
        <v>2014</v>
      </c>
      <c r="P33" s="16">
        <v>2015</v>
      </c>
    </row>
    <row r="34" spans="1:16" ht="15.75" thickBot="1" x14ac:dyDescent="0.3">
      <c r="A34" s="3" t="s">
        <v>15</v>
      </c>
      <c r="B34" s="4">
        <v>0</v>
      </c>
      <c r="C34" s="19">
        <f>B54</f>
        <v>200</v>
      </c>
      <c r="D34" s="19">
        <f t="shared" ref="D34:M34" si="70">C54</f>
        <v>5759.7999999999993</v>
      </c>
      <c r="E34" s="19">
        <f t="shared" si="70"/>
        <v>9155.5999999999985</v>
      </c>
      <c r="F34" s="19">
        <f t="shared" si="70"/>
        <v>12551.399999999998</v>
      </c>
      <c r="G34" s="19">
        <f t="shared" si="70"/>
        <v>15510.399999999998</v>
      </c>
      <c r="H34" s="19">
        <f t="shared" si="70"/>
        <v>18906.199999999997</v>
      </c>
      <c r="I34" s="19">
        <f t="shared" si="70"/>
        <v>13796.399999999996</v>
      </c>
      <c r="J34" s="19">
        <f t="shared" si="70"/>
        <v>8686.5999999999949</v>
      </c>
      <c r="K34" s="19">
        <f t="shared" si="70"/>
        <v>12082.399999999994</v>
      </c>
      <c r="L34" s="19">
        <f t="shared" si="70"/>
        <v>15478.199999999993</v>
      </c>
      <c r="M34" s="19">
        <f t="shared" si="70"/>
        <v>18873.999999999993</v>
      </c>
      <c r="N34" s="19">
        <v>0</v>
      </c>
      <c r="O34" s="32">
        <f>M54</f>
        <v>24366.439999999991</v>
      </c>
      <c r="P34" s="32">
        <f>O54</f>
        <v>53273.410333333348</v>
      </c>
    </row>
    <row r="35" spans="1:16" x14ac:dyDescent="0.25">
      <c r="A35" s="17" t="s">
        <v>16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7"/>
      <c r="P35" s="2"/>
    </row>
    <row r="36" spans="1:16" x14ac:dyDescent="0.25">
      <c r="A36" s="1" t="s">
        <v>17</v>
      </c>
      <c r="B36" s="1">
        <v>25000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>
        <f>SUM(B36:M36)</f>
        <v>25000</v>
      </c>
      <c r="O36" s="28"/>
      <c r="P36" s="1"/>
    </row>
    <row r="37" spans="1:16" x14ac:dyDescent="0.25">
      <c r="A37" s="1" t="s">
        <v>18</v>
      </c>
      <c r="B37" s="1">
        <v>2500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>
        <f t="shared" ref="N37:N53" si="71">SUM(B37:M37)</f>
        <v>2500</v>
      </c>
      <c r="O37" s="28"/>
      <c r="P37" s="1"/>
    </row>
    <row r="38" spans="1:16" ht="15.75" thickBot="1" x14ac:dyDescent="0.3">
      <c r="A38" s="18" t="s">
        <v>19</v>
      </c>
      <c r="B38" s="18"/>
      <c r="C38" s="18">
        <f t="shared" ref="C38:M38" si="72">C29</f>
        <v>13968</v>
      </c>
      <c r="D38" s="18">
        <f t="shared" si="72"/>
        <v>21264</v>
      </c>
      <c r="E38" s="18">
        <f t="shared" si="72"/>
        <v>21264</v>
      </c>
      <c r="F38" s="18">
        <f t="shared" si="72"/>
        <v>21264</v>
      </c>
      <c r="G38" s="18">
        <f t="shared" si="72"/>
        <v>21264</v>
      </c>
      <c r="H38" s="18">
        <f>H29*60%</f>
        <v>12758.4</v>
      </c>
      <c r="I38" s="18">
        <f>I29*60%</f>
        <v>12758.4</v>
      </c>
      <c r="J38" s="18">
        <f t="shared" si="72"/>
        <v>21264</v>
      </c>
      <c r="K38" s="18">
        <f t="shared" si="72"/>
        <v>21264</v>
      </c>
      <c r="L38" s="18">
        <f t="shared" si="72"/>
        <v>21264</v>
      </c>
      <c r="M38" s="18">
        <f t="shared" si="72"/>
        <v>25641.599999999999</v>
      </c>
      <c r="N38" s="18">
        <f t="shared" si="71"/>
        <v>213974.39999999999</v>
      </c>
      <c r="O38" s="29">
        <f>(N38+B29)*110%</f>
        <v>252341.76000000004</v>
      </c>
      <c r="P38" s="18">
        <f>O38*105%</f>
        <v>264958.84800000006</v>
      </c>
    </row>
    <row r="39" spans="1:16" ht="15.75" thickBot="1" x14ac:dyDescent="0.3">
      <c r="A39" s="3" t="s">
        <v>20</v>
      </c>
      <c r="B39" s="19">
        <f>SUM(B36:B38)</f>
        <v>27500</v>
      </c>
      <c r="C39" s="19">
        <f t="shared" ref="C39:M39" si="73">SUM(C36:C38)</f>
        <v>13968</v>
      </c>
      <c r="D39" s="19">
        <f t="shared" si="73"/>
        <v>21264</v>
      </c>
      <c r="E39" s="19">
        <f t="shared" si="73"/>
        <v>21264</v>
      </c>
      <c r="F39" s="19">
        <f t="shared" si="73"/>
        <v>21264</v>
      </c>
      <c r="G39" s="19">
        <f t="shared" si="73"/>
        <v>21264</v>
      </c>
      <c r="H39" s="19">
        <f t="shared" si="73"/>
        <v>12758.4</v>
      </c>
      <c r="I39" s="19">
        <f t="shared" si="73"/>
        <v>12758.4</v>
      </c>
      <c r="J39" s="19">
        <f t="shared" si="73"/>
        <v>21264</v>
      </c>
      <c r="K39" s="19">
        <f t="shared" si="73"/>
        <v>21264</v>
      </c>
      <c r="L39" s="19">
        <f t="shared" si="73"/>
        <v>21264</v>
      </c>
      <c r="M39" s="19">
        <f t="shared" si="73"/>
        <v>25641.599999999999</v>
      </c>
      <c r="N39" s="19">
        <f t="shared" si="71"/>
        <v>241474.4</v>
      </c>
      <c r="O39" s="26">
        <f>SUM(O35:O38)</f>
        <v>252341.76000000004</v>
      </c>
      <c r="P39" s="26">
        <f>SUM(P35:P38)</f>
        <v>264958.84800000006</v>
      </c>
    </row>
    <row r="40" spans="1:16" x14ac:dyDescent="0.25">
      <c r="A40" s="17" t="s">
        <v>21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>
        <f t="shared" si="71"/>
        <v>0</v>
      </c>
      <c r="O40" s="27"/>
      <c r="P40" s="2"/>
    </row>
    <row r="41" spans="1:16" x14ac:dyDescent="0.25">
      <c r="A41" s="1" t="s">
        <v>22</v>
      </c>
      <c r="B41" s="1">
        <v>15000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>
        <f t="shared" si="71"/>
        <v>15000</v>
      </c>
      <c r="O41" s="28">
        <v>5000</v>
      </c>
      <c r="P41" s="1">
        <f>3000</f>
        <v>3000</v>
      </c>
    </row>
    <row r="42" spans="1:16" x14ac:dyDescent="0.25">
      <c r="A42" s="1" t="s">
        <v>23</v>
      </c>
      <c r="B42" s="1">
        <v>10000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>
        <f t="shared" si="71"/>
        <v>10000</v>
      </c>
      <c r="O42" s="28">
        <v>1000</v>
      </c>
      <c r="P42" s="1">
        <v>2000</v>
      </c>
    </row>
    <row r="43" spans="1:16" x14ac:dyDescent="0.25">
      <c r="A43" s="1" t="s">
        <v>24</v>
      </c>
      <c r="C43" s="14">
        <f>B30*50%</f>
        <v>1436.8000000000002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>
        <f t="shared" si="71"/>
        <v>1436.8000000000002</v>
      </c>
      <c r="O43" s="28"/>
      <c r="P43" s="1"/>
    </row>
    <row r="44" spans="1:16" x14ac:dyDescent="0.25">
      <c r="A44" s="1" t="s">
        <v>25</v>
      </c>
      <c r="B44" s="1"/>
      <c r="C44" s="1">
        <f>C30</f>
        <v>2624</v>
      </c>
      <c r="D44" s="1">
        <f t="shared" ref="D44:M44" si="74">D30</f>
        <v>3872</v>
      </c>
      <c r="E44" s="1">
        <f t="shared" si="74"/>
        <v>3872</v>
      </c>
      <c r="F44" s="1">
        <f t="shared" si="74"/>
        <v>3872</v>
      </c>
      <c r="G44" s="1">
        <f t="shared" si="74"/>
        <v>3872</v>
      </c>
      <c r="H44" s="1">
        <f t="shared" si="74"/>
        <v>3872</v>
      </c>
      <c r="I44" s="1">
        <f t="shared" si="74"/>
        <v>3872</v>
      </c>
      <c r="J44" s="1">
        <f t="shared" si="74"/>
        <v>3872</v>
      </c>
      <c r="K44" s="1">
        <f t="shared" si="74"/>
        <v>3872</v>
      </c>
      <c r="L44" s="1">
        <f t="shared" si="74"/>
        <v>3872</v>
      </c>
      <c r="M44" s="1">
        <f t="shared" si="74"/>
        <v>4620.8</v>
      </c>
      <c r="N44" s="1">
        <f t="shared" si="71"/>
        <v>42092.800000000003</v>
      </c>
      <c r="O44" s="28">
        <f>(N44+B30)*110%</f>
        <v>49463.040000000008</v>
      </c>
      <c r="P44" s="1">
        <f>O44*105%</f>
        <v>51936.19200000001</v>
      </c>
    </row>
    <row r="45" spans="1:16" x14ac:dyDescent="0.25">
      <c r="A45" s="1" t="s">
        <v>26</v>
      </c>
      <c r="B45" s="1"/>
      <c r="C45" s="1">
        <f>C29*5%+724</f>
        <v>1422.4</v>
      </c>
      <c r="D45" s="1">
        <f t="shared" ref="D45:M45" si="75">D29*5%</f>
        <v>1063.2</v>
      </c>
      <c r="E45" s="1">
        <f t="shared" si="75"/>
        <v>1063.2</v>
      </c>
      <c r="F45" s="1">
        <v>1500</v>
      </c>
      <c r="G45" s="1">
        <f t="shared" si="75"/>
        <v>1063.2</v>
      </c>
      <c r="H45" s="1">
        <f t="shared" si="75"/>
        <v>1063.2</v>
      </c>
      <c r="I45" s="1">
        <f t="shared" si="75"/>
        <v>1063.2</v>
      </c>
      <c r="J45" s="1">
        <f t="shared" si="75"/>
        <v>1063.2</v>
      </c>
      <c r="K45" s="1">
        <f t="shared" si="75"/>
        <v>1063.2</v>
      </c>
      <c r="L45" s="1">
        <f t="shared" si="75"/>
        <v>1063.2</v>
      </c>
      <c r="M45" s="1">
        <f t="shared" si="75"/>
        <v>1282.08</v>
      </c>
      <c r="N45" s="1">
        <f t="shared" si="71"/>
        <v>12710.080000000002</v>
      </c>
      <c r="O45" s="28">
        <f>N45</f>
        <v>12710.080000000002</v>
      </c>
      <c r="P45" s="1">
        <f>O45</f>
        <v>12710.080000000002</v>
      </c>
    </row>
    <row r="46" spans="1:16" x14ac:dyDescent="0.25">
      <c r="A46" s="1" t="s">
        <v>27</v>
      </c>
      <c r="B46" s="1">
        <v>1300</v>
      </c>
      <c r="C46" s="1">
        <v>1300</v>
      </c>
      <c r="D46" s="1">
        <v>1300</v>
      </c>
      <c r="E46" s="1">
        <v>1300</v>
      </c>
      <c r="F46" s="1">
        <v>1300</v>
      </c>
      <c r="G46" s="1">
        <v>1300</v>
      </c>
      <c r="H46" s="1">
        <v>1300</v>
      </c>
      <c r="I46" s="1">
        <v>1300</v>
      </c>
      <c r="J46" s="1">
        <v>1300</v>
      </c>
      <c r="K46" s="1">
        <v>1300</v>
      </c>
      <c r="L46" s="1">
        <v>1300</v>
      </c>
      <c r="M46" s="1">
        <v>1300</v>
      </c>
      <c r="N46" s="1">
        <f t="shared" si="71"/>
        <v>15600</v>
      </c>
      <c r="O46" s="28">
        <f>N46</f>
        <v>15600</v>
      </c>
      <c r="P46" s="28">
        <f>O46</f>
        <v>15600</v>
      </c>
    </row>
    <row r="47" spans="1:16" x14ac:dyDescent="0.25">
      <c r="A47" s="1" t="s">
        <v>28</v>
      </c>
      <c r="B47" s="1"/>
      <c r="C47" s="14"/>
      <c r="D47" s="14">
        <f>600+7*300+Sheet1!D29*30%*100/134.4</f>
        <v>7446.4285714285716</v>
      </c>
      <c r="E47" s="14">
        <f>600+7*300+Sheet1!E29*30%*100/134.4</f>
        <v>7446.4285714285716</v>
      </c>
      <c r="F47" s="14">
        <f>600+7*300+Sheet1!F29*30%*100/134.4</f>
        <v>7446.4285714285716</v>
      </c>
      <c r="G47" s="14">
        <f>600+7*300+Sheet1!G29*30%*100/134.4</f>
        <v>7446.4285714285716</v>
      </c>
      <c r="H47" s="14">
        <f>600+7*300+Sheet1!H29*30%*100/134.4</f>
        <v>7446.4285714285716</v>
      </c>
      <c r="I47" s="14">
        <f>600+7*300+Sheet1!I29*30%*100/134.4</f>
        <v>7446.4285714285716</v>
      </c>
      <c r="J47" s="14">
        <f>600+7*300+Sheet1!J29*30%*100/134.4</f>
        <v>7446.4285714285716</v>
      </c>
      <c r="K47" s="14">
        <f>600+7*300+Sheet1!K29*30%*100/134.4</f>
        <v>7446.4285714285716</v>
      </c>
      <c r="L47" s="14">
        <f>600+7*300+Sheet1!L29*30%*100/134.4</f>
        <v>7446.4285714285716</v>
      </c>
      <c r="M47" s="14">
        <f>600+7*300+Sheet1!M29*30%*100/134.4</f>
        <v>8423.5714285714275</v>
      </c>
      <c r="N47" s="14">
        <f t="shared" si="71"/>
        <v>75441.42857142858</v>
      </c>
      <c r="O47" s="31">
        <f>600*12+7*300*12+O38*30%*100/134.4</f>
        <v>88726.28571428571</v>
      </c>
      <c r="P47" s="31">
        <f>600*12+7*300*12+P38*30%*100/134.4</f>
        <v>91542.6</v>
      </c>
    </row>
    <row r="48" spans="1:16" x14ac:dyDescent="0.25">
      <c r="A48" s="1" t="s">
        <v>29</v>
      </c>
      <c r="B48" s="1"/>
      <c r="C48" s="14"/>
      <c r="D48" s="14">
        <f t="shared" ref="D48:M48" si="76">D47*33%+D47*1.4%</f>
        <v>2561.5714285714289</v>
      </c>
      <c r="E48" s="14">
        <f t="shared" si="76"/>
        <v>2561.5714285714289</v>
      </c>
      <c r="F48" s="14">
        <f t="shared" si="76"/>
        <v>2561.5714285714289</v>
      </c>
      <c r="G48" s="14">
        <f t="shared" si="76"/>
        <v>2561.5714285714289</v>
      </c>
      <c r="H48" s="14">
        <f t="shared" si="76"/>
        <v>2561.5714285714289</v>
      </c>
      <c r="I48" s="14">
        <f t="shared" si="76"/>
        <v>2561.5714285714289</v>
      </c>
      <c r="J48" s="14">
        <f t="shared" si="76"/>
        <v>2561.5714285714289</v>
      </c>
      <c r="K48" s="14">
        <f t="shared" si="76"/>
        <v>2561.5714285714289</v>
      </c>
      <c r="L48" s="14">
        <f t="shared" si="76"/>
        <v>2561.5714285714289</v>
      </c>
      <c r="M48" s="14">
        <f t="shared" si="76"/>
        <v>2897.7085714285708</v>
      </c>
      <c r="N48" s="14">
        <f t="shared" si="71"/>
        <v>25951.85142857143</v>
      </c>
      <c r="O48" s="31">
        <f>O47*33%+O47*1.4%</f>
        <v>30521.842285714287</v>
      </c>
      <c r="P48" s="31">
        <f>P47*33%+P47*1.4%</f>
        <v>31490.654400000003</v>
      </c>
    </row>
    <row r="49" spans="1:16" x14ac:dyDescent="0.25">
      <c r="A49" s="1" t="s">
        <v>30</v>
      </c>
      <c r="B49" s="1">
        <v>1000</v>
      </c>
      <c r="C49" s="1">
        <v>1000</v>
      </c>
      <c r="D49" s="1">
        <v>1000</v>
      </c>
      <c r="E49" s="1">
        <v>1000</v>
      </c>
      <c r="F49" s="1">
        <v>1000</v>
      </c>
      <c r="G49" s="1">
        <v>1000</v>
      </c>
      <c r="H49" s="1">
        <v>1000</v>
      </c>
      <c r="I49" s="1">
        <v>1000</v>
      </c>
      <c r="J49" s="1">
        <v>1000</v>
      </c>
      <c r="K49" s="1">
        <v>1000</v>
      </c>
      <c r="L49" s="1">
        <v>1000</v>
      </c>
      <c r="M49" s="1">
        <v>1000</v>
      </c>
      <c r="N49" s="1">
        <f t="shared" si="71"/>
        <v>12000</v>
      </c>
      <c r="O49" s="28">
        <f>N49*110%</f>
        <v>13200.000000000002</v>
      </c>
      <c r="P49" s="1">
        <f>O49*105%</f>
        <v>13860.000000000002</v>
      </c>
    </row>
    <row r="50" spans="1:16" x14ac:dyDescent="0.25">
      <c r="A50" s="1" t="s">
        <v>31</v>
      </c>
      <c r="B50" s="1"/>
      <c r="C50" s="14">
        <f>$B$36*5%/12</f>
        <v>104.16666666666667</v>
      </c>
      <c r="D50" s="14">
        <f t="shared" ref="D50:M50" si="77">$B$36*5%/12</f>
        <v>104.16666666666667</v>
      </c>
      <c r="E50" s="14">
        <f t="shared" si="77"/>
        <v>104.16666666666667</v>
      </c>
      <c r="F50" s="14">
        <f t="shared" si="77"/>
        <v>104.16666666666667</v>
      </c>
      <c r="G50" s="14">
        <f t="shared" si="77"/>
        <v>104.16666666666667</v>
      </c>
      <c r="H50" s="14">
        <f t="shared" si="77"/>
        <v>104.16666666666667</v>
      </c>
      <c r="I50" s="14">
        <f t="shared" si="77"/>
        <v>104.16666666666667</v>
      </c>
      <c r="J50" s="14">
        <f t="shared" si="77"/>
        <v>104.16666666666667</v>
      </c>
      <c r="K50" s="14">
        <f t="shared" si="77"/>
        <v>104.16666666666667</v>
      </c>
      <c r="L50" s="14">
        <f t="shared" si="77"/>
        <v>104.16666666666667</v>
      </c>
      <c r="M50" s="14">
        <f t="shared" si="77"/>
        <v>104.16666666666667</v>
      </c>
      <c r="N50" s="14">
        <f t="shared" si="71"/>
        <v>1145.8333333333333</v>
      </c>
      <c r="O50" s="31">
        <f>(B36-N51)*5%</f>
        <v>963.54166666666686</v>
      </c>
      <c r="P50" s="31">
        <f>(B36-N51-O51)*5%</f>
        <v>651.04166666666686</v>
      </c>
    </row>
    <row r="51" spans="1:16" ht="15.75" thickBot="1" x14ac:dyDescent="0.3">
      <c r="A51" s="18" t="s">
        <v>32</v>
      </c>
      <c r="B51" s="18"/>
      <c r="C51" s="20">
        <f>$B$36/4/12</f>
        <v>520.83333333333337</v>
      </c>
      <c r="D51" s="20">
        <f t="shared" ref="D51:M51" si="78">$B$36/4/12</f>
        <v>520.83333333333337</v>
      </c>
      <c r="E51" s="20">
        <f t="shared" si="78"/>
        <v>520.83333333333337</v>
      </c>
      <c r="F51" s="20">
        <f t="shared" si="78"/>
        <v>520.83333333333337</v>
      </c>
      <c r="G51" s="20">
        <f t="shared" si="78"/>
        <v>520.83333333333337</v>
      </c>
      <c r="H51" s="20">
        <f t="shared" si="78"/>
        <v>520.83333333333337</v>
      </c>
      <c r="I51" s="20">
        <f t="shared" si="78"/>
        <v>520.83333333333337</v>
      </c>
      <c r="J51" s="20">
        <f t="shared" si="78"/>
        <v>520.83333333333337</v>
      </c>
      <c r="K51" s="20">
        <f t="shared" si="78"/>
        <v>520.83333333333337</v>
      </c>
      <c r="L51" s="20">
        <f t="shared" si="78"/>
        <v>520.83333333333337</v>
      </c>
      <c r="M51" s="20">
        <f t="shared" si="78"/>
        <v>520.83333333333337</v>
      </c>
      <c r="N51" s="20">
        <f t="shared" si="71"/>
        <v>5729.1666666666661</v>
      </c>
      <c r="O51" s="29">
        <f>M51*12</f>
        <v>6250</v>
      </c>
      <c r="P51" s="18">
        <f>O51</f>
        <v>6250</v>
      </c>
    </row>
    <row r="52" spans="1:16" ht="15.75" thickBot="1" x14ac:dyDescent="0.3">
      <c r="A52" s="3" t="s">
        <v>33</v>
      </c>
      <c r="B52" s="19">
        <f>SUM(B41:B51)</f>
        <v>27300</v>
      </c>
      <c r="C52" s="19">
        <f t="shared" ref="C52:M52" si="79">SUM(C41:C51)</f>
        <v>8408.2000000000007</v>
      </c>
      <c r="D52" s="19">
        <f t="shared" si="79"/>
        <v>17868.2</v>
      </c>
      <c r="E52" s="19">
        <f t="shared" si="79"/>
        <v>17868.2</v>
      </c>
      <c r="F52" s="19">
        <f t="shared" si="79"/>
        <v>18305</v>
      </c>
      <c r="G52" s="19">
        <f t="shared" si="79"/>
        <v>17868.2</v>
      </c>
      <c r="H52" s="19">
        <f t="shared" si="79"/>
        <v>17868.2</v>
      </c>
      <c r="I52" s="19">
        <f t="shared" si="79"/>
        <v>17868.2</v>
      </c>
      <c r="J52" s="19">
        <f t="shared" si="79"/>
        <v>17868.2</v>
      </c>
      <c r="K52" s="19">
        <f t="shared" si="79"/>
        <v>17868.2</v>
      </c>
      <c r="L52" s="19">
        <f t="shared" si="79"/>
        <v>17868.2</v>
      </c>
      <c r="M52" s="19">
        <f t="shared" si="79"/>
        <v>20149.16</v>
      </c>
      <c r="N52" s="19">
        <f t="shared" si="71"/>
        <v>217107.96000000002</v>
      </c>
      <c r="O52" s="26">
        <f>SUM(O41:O51)</f>
        <v>223434.78966666668</v>
      </c>
      <c r="P52" s="26">
        <f>SUM(P41:P51)</f>
        <v>229040.56806666669</v>
      </c>
    </row>
    <row r="53" spans="1:16" ht="15.75" thickBot="1" x14ac:dyDescent="0.3">
      <c r="A53" s="21" t="s">
        <v>34</v>
      </c>
      <c r="B53" s="22">
        <f>B39-B52</f>
        <v>200</v>
      </c>
      <c r="C53" s="22">
        <f t="shared" ref="C53:M53" si="80">C39-C52</f>
        <v>5559.7999999999993</v>
      </c>
      <c r="D53" s="22">
        <f t="shared" si="80"/>
        <v>3395.7999999999993</v>
      </c>
      <c r="E53" s="22">
        <f t="shared" si="80"/>
        <v>3395.7999999999993</v>
      </c>
      <c r="F53" s="22">
        <f t="shared" si="80"/>
        <v>2959</v>
      </c>
      <c r="G53" s="22">
        <f t="shared" si="80"/>
        <v>3395.7999999999993</v>
      </c>
      <c r="H53" s="22">
        <f t="shared" si="80"/>
        <v>-5109.8000000000011</v>
      </c>
      <c r="I53" s="22">
        <f t="shared" si="80"/>
        <v>-5109.8000000000011</v>
      </c>
      <c r="J53" s="22">
        <f t="shared" si="80"/>
        <v>3395.7999999999993</v>
      </c>
      <c r="K53" s="22">
        <f t="shared" si="80"/>
        <v>3395.7999999999993</v>
      </c>
      <c r="L53" s="22">
        <f t="shared" si="80"/>
        <v>3395.7999999999993</v>
      </c>
      <c r="M53" s="22">
        <f t="shared" si="80"/>
        <v>5492.4399999999987</v>
      </c>
      <c r="N53" s="22">
        <f t="shared" si="71"/>
        <v>24366.439999999991</v>
      </c>
      <c r="O53" s="30">
        <f>O39-O52</f>
        <v>28906.97033333336</v>
      </c>
      <c r="P53" s="30">
        <f>P39-P52</f>
        <v>35918.279933333368</v>
      </c>
    </row>
    <row r="54" spans="1:16" ht="15.75" thickBot="1" x14ac:dyDescent="0.3">
      <c r="A54" s="23" t="s">
        <v>35</v>
      </c>
      <c r="B54" s="19">
        <f>B34+B53</f>
        <v>200</v>
      </c>
      <c r="C54" s="19">
        <f t="shared" ref="C54:N54" si="81">C34+C53</f>
        <v>5759.7999999999993</v>
      </c>
      <c r="D54" s="19">
        <f t="shared" si="81"/>
        <v>9155.5999999999985</v>
      </c>
      <c r="E54" s="19">
        <f t="shared" si="81"/>
        <v>12551.399999999998</v>
      </c>
      <c r="F54" s="19">
        <f t="shared" si="81"/>
        <v>15510.399999999998</v>
      </c>
      <c r="G54" s="19">
        <f t="shared" si="81"/>
        <v>18906.199999999997</v>
      </c>
      <c r="H54" s="19">
        <f t="shared" si="81"/>
        <v>13796.399999999996</v>
      </c>
      <c r="I54" s="19">
        <f t="shared" si="81"/>
        <v>8686.5999999999949</v>
      </c>
      <c r="J54" s="19">
        <f t="shared" si="81"/>
        <v>12082.399999999994</v>
      </c>
      <c r="K54" s="19">
        <f t="shared" si="81"/>
        <v>15478.199999999993</v>
      </c>
      <c r="L54" s="19">
        <f t="shared" si="81"/>
        <v>18873.999999999993</v>
      </c>
      <c r="M54" s="19">
        <f t="shared" si="81"/>
        <v>24366.439999999991</v>
      </c>
      <c r="N54" s="19">
        <f t="shared" si="81"/>
        <v>24366.439999999991</v>
      </c>
      <c r="O54" s="32">
        <f>O34+O53</f>
        <v>53273.410333333348</v>
      </c>
      <c r="P54" s="32">
        <f>P34+P53</f>
        <v>89191.690266666716</v>
      </c>
    </row>
    <row r="56" spans="1:16" x14ac:dyDescent="0.25">
      <c r="C56" s="1" t="s">
        <v>28</v>
      </c>
      <c r="E56" s="14">
        <v>5818</v>
      </c>
    </row>
    <row r="57" spans="1:16" x14ac:dyDescent="0.25">
      <c r="C57" s="1" t="s">
        <v>29</v>
      </c>
      <c r="E57" s="14">
        <f>E56*33%+E56*1.4%</f>
        <v>2001.3920000000001</v>
      </c>
    </row>
    <row r="59" spans="1:16" x14ac:dyDescent="0.25">
      <c r="A59" s="33" t="s">
        <v>36</v>
      </c>
      <c r="B59" s="33">
        <v>2013</v>
      </c>
      <c r="C59" s="35">
        <v>2014</v>
      </c>
      <c r="D59" s="33">
        <v>2015</v>
      </c>
    </row>
    <row r="60" spans="1:16" x14ac:dyDescent="0.25">
      <c r="A60" s="34" t="s">
        <v>37</v>
      </c>
      <c r="B60" s="1"/>
      <c r="C60" s="1"/>
      <c r="D60" s="1"/>
      <c r="E60" s="24"/>
    </row>
    <row r="61" spans="1:16" ht="15.75" thickBot="1" x14ac:dyDescent="0.3">
      <c r="A61" s="18" t="str">
        <f>A38</f>
        <v>Доход от продаж</v>
      </c>
      <c r="B61" s="18">
        <f>N38</f>
        <v>213974.39999999999</v>
      </c>
      <c r="C61" s="18">
        <f t="shared" ref="C61:D61" si="82">O38</f>
        <v>252341.76000000004</v>
      </c>
      <c r="D61" s="18">
        <f t="shared" si="82"/>
        <v>264958.84800000006</v>
      </c>
    </row>
    <row r="62" spans="1:16" ht="15.75" thickBot="1" x14ac:dyDescent="0.3">
      <c r="A62" s="3" t="s">
        <v>38</v>
      </c>
      <c r="B62" s="4">
        <f>SUM(B61)</f>
        <v>213974.39999999999</v>
      </c>
      <c r="C62" s="4">
        <f t="shared" ref="C62:D62" si="83">SUM(C61)</f>
        <v>252341.76000000004</v>
      </c>
      <c r="D62" s="4">
        <f t="shared" si="83"/>
        <v>264958.84800000006</v>
      </c>
    </row>
    <row r="63" spans="1:16" x14ac:dyDescent="0.25">
      <c r="A63" s="36" t="s">
        <v>39</v>
      </c>
      <c r="B63" s="2"/>
      <c r="C63" s="2"/>
      <c r="D63" s="2"/>
    </row>
    <row r="64" spans="1:16" x14ac:dyDescent="0.25">
      <c r="A64" s="1" t="str">
        <f>A42</f>
        <v>Ремонт и дизайн помещения</v>
      </c>
      <c r="B64" s="1">
        <f>N42</f>
        <v>10000</v>
      </c>
      <c r="C64" s="1">
        <f t="shared" ref="C64:D64" si="84">O42</f>
        <v>1000</v>
      </c>
      <c r="D64" s="1">
        <f t="shared" si="84"/>
        <v>2000</v>
      </c>
    </row>
    <row r="65" spans="1:4" x14ac:dyDescent="0.25">
      <c r="A65" s="1" t="str">
        <f>A44</f>
        <v>Расходы на материалы</v>
      </c>
      <c r="B65" s="14">
        <f>N44</f>
        <v>42092.800000000003</v>
      </c>
      <c r="C65" s="14">
        <f t="shared" ref="C65:D71" si="85">O44</f>
        <v>49463.040000000008</v>
      </c>
      <c r="D65" s="14">
        <f t="shared" si="85"/>
        <v>51936.19200000001</v>
      </c>
    </row>
    <row r="66" spans="1:4" x14ac:dyDescent="0.25">
      <c r="A66" s="1" t="str">
        <f>A45</f>
        <v>Маркетинг и реклама</v>
      </c>
      <c r="B66" s="14">
        <f t="shared" ref="B66:B71" si="86">N45</f>
        <v>12710.080000000002</v>
      </c>
      <c r="C66" s="14">
        <f t="shared" si="85"/>
        <v>12710.080000000002</v>
      </c>
      <c r="D66" s="14">
        <f t="shared" si="85"/>
        <v>12710.080000000002</v>
      </c>
    </row>
    <row r="67" spans="1:4" x14ac:dyDescent="0.25">
      <c r="A67" s="1" t="str">
        <f t="shared" ref="A67:A71" si="87">A46</f>
        <v>Аренда</v>
      </c>
      <c r="B67" s="14">
        <f t="shared" si="86"/>
        <v>15600</v>
      </c>
      <c r="C67" s="14">
        <f t="shared" si="85"/>
        <v>15600</v>
      </c>
      <c r="D67" s="14">
        <f t="shared" si="85"/>
        <v>15600</v>
      </c>
    </row>
    <row r="68" spans="1:4" x14ac:dyDescent="0.25">
      <c r="A68" s="1" t="str">
        <f t="shared" si="87"/>
        <v>Заплата</v>
      </c>
      <c r="B68" s="14">
        <f t="shared" si="86"/>
        <v>75441.42857142858</v>
      </c>
      <c r="C68" s="14">
        <f t="shared" si="85"/>
        <v>88726.28571428571</v>
      </c>
      <c r="D68" s="14">
        <f t="shared" si="85"/>
        <v>91542.6</v>
      </c>
    </row>
    <row r="69" spans="1:4" x14ac:dyDescent="0.25">
      <c r="A69" s="1" t="str">
        <f t="shared" si="87"/>
        <v>Налоги (SM+TKM)</v>
      </c>
      <c r="B69" s="14">
        <f t="shared" si="86"/>
        <v>25951.85142857143</v>
      </c>
      <c r="C69" s="14">
        <f t="shared" si="85"/>
        <v>30521.842285714287</v>
      </c>
      <c r="D69" s="14">
        <f t="shared" si="85"/>
        <v>31490.654400000003</v>
      </c>
    </row>
    <row r="70" spans="1:4" x14ac:dyDescent="0.25">
      <c r="A70" s="1" t="str">
        <f t="shared" si="87"/>
        <v>Прочие расходы</v>
      </c>
      <c r="B70" s="14">
        <f t="shared" si="86"/>
        <v>12000</v>
      </c>
      <c r="C70" s="14">
        <f t="shared" si="85"/>
        <v>13200.000000000002</v>
      </c>
      <c r="D70" s="14">
        <f t="shared" si="85"/>
        <v>13860.000000000002</v>
      </c>
    </row>
    <row r="71" spans="1:4" x14ac:dyDescent="0.25">
      <c r="A71" s="1" t="str">
        <f t="shared" si="87"/>
        <v>Интресс%</v>
      </c>
      <c r="B71" s="14">
        <f t="shared" si="86"/>
        <v>1145.8333333333333</v>
      </c>
      <c r="C71" s="14">
        <f t="shared" si="85"/>
        <v>963.54166666666686</v>
      </c>
      <c r="D71" s="14">
        <f t="shared" si="85"/>
        <v>651.04166666666686</v>
      </c>
    </row>
    <row r="72" spans="1:4" ht="15.75" thickBot="1" x14ac:dyDescent="0.3">
      <c r="A72" s="18" t="s">
        <v>41</v>
      </c>
      <c r="B72" s="18">
        <f>B82*20%</f>
        <v>3000</v>
      </c>
      <c r="C72" s="18">
        <f t="shared" ref="C72:D72" si="88">C82*20%</f>
        <v>4000</v>
      </c>
      <c r="D72" s="18">
        <f t="shared" si="88"/>
        <v>4600</v>
      </c>
    </row>
    <row r="73" spans="1:4" ht="15.75" thickBot="1" x14ac:dyDescent="0.3">
      <c r="A73" s="3" t="s">
        <v>42</v>
      </c>
      <c r="B73" s="4">
        <f>SUM(B64:B72)</f>
        <v>197941.99333333335</v>
      </c>
      <c r="C73" s="4">
        <f t="shared" ref="C73:D73" si="89">SUM(C64:C72)</f>
        <v>216184.78966666668</v>
      </c>
      <c r="D73" s="4">
        <f t="shared" si="89"/>
        <v>224390.56806666669</v>
      </c>
    </row>
    <row r="74" spans="1:4" x14ac:dyDescent="0.25">
      <c r="A74" s="2" t="s">
        <v>43</v>
      </c>
      <c r="B74" s="37">
        <f>B62-B73</f>
        <v>16032.406666666648</v>
      </c>
      <c r="C74" s="2">
        <f t="shared" ref="C74:D74" si="90">C62-C73</f>
        <v>36156.97033333336</v>
      </c>
      <c r="D74" s="37">
        <f t="shared" si="90"/>
        <v>40568.279933333368</v>
      </c>
    </row>
    <row r="75" spans="1:4" x14ac:dyDescent="0.25">
      <c r="A75" s="1"/>
      <c r="B75" s="1"/>
      <c r="C75" s="1"/>
      <c r="D75" s="1"/>
    </row>
    <row r="76" spans="1:4" ht="15.75" thickBot="1" x14ac:dyDescent="0.3"/>
    <row r="77" spans="1:4" x14ac:dyDescent="0.25">
      <c r="A77" s="39" t="s">
        <v>44</v>
      </c>
      <c r="B77" s="40">
        <v>2013</v>
      </c>
      <c r="C77" s="41">
        <v>2014</v>
      </c>
      <c r="D77" s="42">
        <v>2015</v>
      </c>
    </row>
    <row r="78" spans="1:4" x14ac:dyDescent="0.25">
      <c r="A78" s="43" t="s">
        <v>45</v>
      </c>
      <c r="B78" s="1"/>
      <c r="C78" s="1"/>
      <c r="D78" s="10"/>
    </row>
    <row r="79" spans="1:4" x14ac:dyDescent="0.25">
      <c r="A79" s="9" t="s">
        <v>46</v>
      </c>
      <c r="B79" s="14">
        <f>N54</f>
        <v>24366.439999999991</v>
      </c>
      <c r="C79" s="14">
        <f t="shared" ref="C79:D79" si="91">O54</f>
        <v>53273.410333333348</v>
      </c>
      <c r="D79" s="44">
        <f t="shared" si="91"/>
        <v>89191.690266666716</v>
      </c>
    </row>
    <row r="80" spans="1:4" ht="15.75" thickBot="1" x14ac:dyDescent="0.3">
      <c r="A80" s="45" t="s">
        <v>47</v>
      </c>
      <c r="B80" s="18">
        <f>N43</f>
        <v>1436.8000000000002</v>
      </c>
      <c r="C80" s="18">
        <f>O43+B80</f>
        <v>1436.8000000000002</v>
      </c>
      <c r="D80" s="50">
        <f>P43+C80</f>
        <v>1436.8000000000002</v>
      </c>
    </row>
    <row r="81" spans="1:4" ht="15.75" thickBot="1" x14ac:dyDescent="0.3">
      <c r="A81" s="3" t="s">
        <v>48</v>
      </c>
      <c r="B81" s="19">
        <f>SUM(B79:B80)</f>
        <v>25803.239999999991</v>
      </c>
      <c r="C81" s="19">
        <f t="shared" ref="C81:D81" si="92">SUM(C79:C80)</f>
        <v>54710.210333333351</v>
      </c>
      <c r="D81" s="47">
        <f t="shared" si="92"/>
        <v>90628.490266666719</v>
      </c>
    </row>
    <row r="82" spans="1:4" x14ac:dyDescent="0.25">
      <c r="A82" s="48" t="s">
        <v>49</v>
      </c>
      <c r="B82" s="2">
        <f>N41</f>
        <v>15000</v>
      </c>
      <c r="C82" s="2">
        <f>O41+B82</f>
        <v>20000</v>
      </c>
      <c r="D82" s="49">
        <f>P41+C82</f>
        <v>23000</v>
      </c>
    </row>
    <row r="83" spans="1:4" ht="15.75" thickBot="1" x14ac:dyDescent="0.3">
      <c r="A83" s="45" t="s">
        <v>40</v>
      </c>
      <c r="B83" s="18">
        <f>-B72</f>
        <v>-3000</v>
      </c>
      <c r="C83" s="18">
        <f>B83-C72</f>
        <v>-7000</v>
      </c>
      <c r="D83" s="46">
        <f>C83-D72</f>
        <v>-11600</v>
      </c>
    </row>
    <row r="84" spans="1:4" ht="15.75" thickBot="1" x14ac:dyDescent="0.3">
      <c r="A84" s="3" t="s">
        <v>50</v>
      </c>
      <c r="B84" s="4">
        <f>SUM(B82:B83)</f>
        <v>12000</v>
      </c>
      <c r="C84" s="4">
        <f t="shared" ref="C84:D84" si="93">SUM(C82:C83)</f>
        <v>13000</v>
      </c>
      <c r="D84" s="5">
        <f t="shared" si="93"/>
        <v>11400</v>
      </c>
    </row>
    <row r="85" spans="1:4" ht="15.75" thickBot="1" x14ac:dyDescent="0.3">
      <c r="A85" s="38" t="s">
        <v>51</v>
      </c>
      <c r="B85" s="52">
        <f>B81+B84</f>
        <v>37803.239999999991</v>
      </c>
      <c r="C85" s="52">
        <f t="shared" ref="C85:D85" si="94">C81+C84</f>
        <v>67710.210333333351</v>
      </c>
      <c r="D85" s="53">
        <f t="shared" si="94"/>
        <v>102028.49026666672</v>
      </c>
    </row>
    <row r="86" spans="1:4" ht="15.75" thickBot="1" x14ac:dyDescent="0.3">
      <c r="A86" s="21"/>
      <c r="B86" s="21"/>
      <c r="C86" s="21"/>
      <c r="D86" s="21"/>
    </row>
    <row r="87" spans="1:4" x14ac:dyDescent="0.25">
      <c r="A87" s="54" t="s">
        <v>52</v>
      </c>
      <c r="B87" s="7"/>
      <c r="C87" s="7"/>
      <c r="D87" s="8"/>
    </row>
    <row r="88" spans="1:4" ht="15.75" thickBot="1" x14ac:dyDescent="0.3">
      <c r="A88" s="45" t="s">
        <v>53</v>
      </c>
      <c r="B88" s="20">
        <f>B36-N51</f>
        <v>19270.833333333336</v>
      </c>
      <c r="C88" s="20">
        <f>B88-O51</f>
        <v>13020.833333333336</v>
      </c>
      <c r="D88" s="50">
        <f>C88-P51</f>
        <v>6770.8333333333358</v>
      </c>
    </row>
    <row r="89" spans="1:4" ht="15.75" thickBot="1" x14ac:dyDescent="0.3">
      <c r="A89" s="3" t="s">
        <v>54</v>
      </c>
      <c r="B89" s="19">
        <f>SUM(B88)</f>
        <v>19270.833333333336</v>
      </c>
      <c r="C89" s="19">
        <f t="shared" ref="C89:D89" si="95">SUM(C88)</f>
        <v>13020.833333333336</v>
      </c>
      <c r="D89" s="47">
        <f t="shared" si="95"/>
        <v>6770.8333333333358</v>
      </c>
    </row>
    <row r="90" spans="1:4" x14ac:dyDescent="0.25">
      <c r="A90" s="48" t="s">
        <v>55</v>
      </c>
      <c r="B90" s="2">
        <f>N37</f>
        <v>2500</v>
      </c>
      <c r="C90" s="2">
        <f>O37+B90</f>
        <v>2500</v>
      </c>
      <c r="D90" s="49">
        <f>P37+C90</f>
        <v>2500</v>
      </c>
    </row>
    <row r="91" spans="1:4" x14ac:dyDescent="0.25">
      <c r="A91" s="9" t="s">
        <v>56</v>
      </c>
      <c r="B91" s="14">
        <f>B74</f>
        <v>16032.406666666648</v>
      </c>
      <c r="C91" s="14">
        <f t="shared" ref="C91:D91" si="96">C74</f>
        <v>36156.97033333336</v>
      </c>
      <c r="D91" s="44">
        <f t="shared" si="96"/>
        <v>40568.279933333368</v>
      </c>
    </row>
    <row r="92" spans="1:4" ht="15.75" thickBot="1" x14ac:dyDescent="0.3">
      <c r="A92" s="45" t="s">
        <v>57</v>
      </c>
      <c r="B92" s="18"/>
      <c r="C92" s="20">
        <f>B91</f>
        <v>16032.406666666648</v>
      </c>
      <c r="D92" s="50">
        <f>B91+C91</f>
        <v>52189.377000000008</v>
      </c>
    </row>
    <row r="93" spans="1:4" ht="15.75" thickBot="1" x14ac:dyDescent="0.3">
      <c r="A93" s="23" t="s">
        <v>58</v>
      </c>
      <c r="B93" s="51">
        <f>SUM(B90:B92)</f>
        <v>18532.406666666648</v>
      </c>
      <c r="C93" s="51">
        <f t="shared" ref="C93:D93" si="97">SUM(C90:C92)</f>
        <v>54689.377000000008</v>
      </c>
      <c r="D93" s="55">
        <f t="shared" si="97"/>
        <v>95257.656933333375</v>
      </c>
    </row>
    <row r="94" spans="1:4" ht="15.75" thickBot="1" x14ac:dyDescent="0.3">
      <c r="A94" s="56" t="s">
        <v>59</v>
      </c>
      <c r="B94" s="57">
        <f>B89+B93</f>
        <v>37803.239999999983</v>
      </c>
      <c r="C94" s="57">
        <f t="shared" ref="C94:D94" si="98">C89+C93</f>
        <v>67710.210333333351</v>
      </c>
      <c r="D94" s="58">
        <f t="shared" si="98"/>
        <v>102028.49026666672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95"/>
  <sheetViews>
    <sheetView tabSelected="1" topLeftCell="A4" workbookViewId="0">
      <selection activeCell="E57" sqref="E57"/>
    </sheetView>
  </sheetViews>
  <sheetFormatPr defaultRowHeight="15" x14ac:dyDescent="0.25"/>
  <cols>
    <col min="1" max="1" width="27" customWidth="1"/>
  </cols>
  <sheetData>
    <row r="2" spans="1:14" x14ac:dyDescent="0.25">
      <c r="A2" t="s">
        <v>0</v>
      </c>
    </row>
    <row r="3" spans="1:14" ht="15.75" thickBot="1" x14ac:dyDescent="0.3"/>
    <row r="4" spans="1:14" ht="15.75" thickBot="1" x14ac:dyDescent="0.3">
      <c r="A4" s="3" t="s">
        <v>1</v>
      </c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5"/>
    </row>
    <row r="5" spans="1:14" x14ac:dyDescent="0.25">
      <c r="A5" s="6" t="s">
        <v>60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</row>
    <row r="6" spans="1:14" x14ac:dyDescent="0.25">
      <c r="A6" s="9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0"/>
    </row>
    <row r="7" spans="1:14" x14ac:dyDescent="0.25">
      <c r="A7" s="9" t="s">
        <v>66</v>
      </c>
      <c r="B7" s="1">
        <f>B5*B6</f>
        <v>0</v>
      </c>
      <c r="C7" s="1">
        <f t="shared" ref="C7:M7" si="0">C5*C6</f>
        <v>0</v>
      </c>
      <c r="D7" s="1">
        <f t="shared" si="0"/>
        <v>0</v>
      </c>
      <c r="E7" s="1">
        <f t="shared" si="0"/>
        <v>0</v>
      </c>
      <c r="F7" s="1">
        <f t="shared" si="0"/>
        <v>0</v>
      </c>
      <c r="G7" s="1">
        <f t="shared" si="0"/>
        <v>0</v>
      </c>
      <c r="H7" s="1">
        <f t="shared" si="0"/>
        <v>0</v>
      </c>
      <c r="I7" s="1">
        <f t="shared" si="0"/>
        <v>0</v>
      </c>
      <c r="J7" s="1">
        <f t="shared" si="0"/>
        <v>0</v>
      </c>
      <c r="K7" s="1">
        <f t="shared" si="0"/>
        <v>0</v>
      </c>
      <c r="L7" s="1">
        <f t="shared" si="0"/>
        <v>0</v>
      </c>
      <c r="M7" s="1">
        <f t="shared" si="0"/>
        <v>0</v>
      </c>
      <c r="N7" s="10"/>
    </row>
    <row r="8" spans="1:14" ht="15.75" thickBot="1" x14ac:dyDescent="0.3">
      <c r="A8" s="11" t="s">
        <v>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spans="1:14" x14ac:dyDescent="0.25">
      <c r="A9" s="6" t="s">
        <v>61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</row>
    <row r="10" spans="1:14" x14ac:dyDescent="0.25">
      <c r="A10" s="9" t="s">
        <v>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0"/>
    </row>
    <row r="11" spans="1:14" x14ac:dyDescent="0.25">
      <c r="A11" s="9" t="s">
        <v>9</v>
      </c>
      <c r="B11" s="1">
        <f>B9*B10</f>
        <v>0</v>
      </c>
      <c r="C11" s="1">
        <f t="shared" ref="C11:M11" si="1">C9*C10</f>
        <v>0</v>
      </c>
      <c r="D11" s="1">
        <f t="shared" si="1"/>
        <v>0</v>
      </c>
      <c r="E11" s="1">
        <f t="shared" si="1"/>
        <v>0</v>
      </c>
      <c r="F11" s="1">
        <f t="shared" si="1"/>
        <v>0</v>
      </c>
      <c r="G11" s="1">
        <f t="shared" si="1"/>
        <v>0</v>
      </c>
      <c r="H11" s="1">
        <f t="shared" si="1"/>
        <v>0</v>
      </c>
      <c r="I11" s="1">
        <f t="shared" si="1"/>
        <v>0</v>
      </c>
      <c r="J11" s="1">
        <f t="shared" si="1"/>
        <v>0</v>
      </c>
      <c r="K11" s="1">
        <f t="shared" si="1"/>
        <v>0</v>
      </c>
      <c r="L11" s="1">
        <f t="shared" si="1"/>
        <v>0</v>
      </c>
      <c r="M11" s="1">
        <f t="shared" si="1"/>
        <v>0</v>
      </c>
      <c r="N11" s="10"/>
    </row>
    <row r="12" spans="1:14" ht="15.75" thickBot="1" x14ac:dyDescent="0.3">
      <c r="A12" s="11" t="s">
        <v>5</v>
      </c>
      <c r="B12" s="12">
        <f>5*B10</f>
        <v>0</v>
      </c>
      <c r="C12" s="12">
        <f t="shared" ref="C12:M12" si="2">5*C10</f>
        <v>0</v>
      </c>
      <c r="D12" s="12">
        <f t="shared" si="2"/>
        <v>0</v>
      </c>
      <c r="E12" s="12">
        <f t="shared" si="2"/>
        <v>0</v>
      </c>
      <c r="F12" s="12">
        <f t="shared" si="2"/>
        <v>0</v>
      </c>
      <c r="G12" s="12">
        <f t="shared" si="2"/>
        <v>0</v>
      </c>
      <c r="H12" s="12">
        <f t="shared" si="2"/>
        <v>0</v>
      </c>
      <c r="I12" s="12">
        <f t="shared" si="2"/>
        <v>0</v>
      </c>
      <c r="J12" s="12">
        <f t="shared" si="2"/>
        <v>0</v>
      </c>
      <c r="K12" s="12">
        <f t="shared" si="2"/>
        <v>0</v>
      </c>
      <c r="L12" s="12">
        <f t="shared" si="2"/>
        <v>0</v>
      </c>
      <c r="M12" s="12">
        <f t="shared" si="2"/>
        <v>0</v>
      </c>
      <c r="N12" s="13"/>
    </row>
    <row r="13" spans="1:14" x14ac:dyDescent="0.25">
      <c r="A13" s="6" t="s">
        <v>62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8"/>
    </row>
    <row r="14" spans="1:14" x14ac:dyDescent="0.25">
      <c r="A14" s="9" t="s">
        <v>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0"/>
    </row>
    <row r="15" spans="1:14" x14ac:dyDescent="0.25">
      <c r="A15" s="9" t="s">
        <v>9</v>
      </c>
      <c r="B15" s="1">
        <f>B13*B14</f>
        <v>0</v>
      </c>
      <c r="C15" s="1">
        <f t="shared" ref="C15:M15" si="3">C13*C14</f>
        <v>0</v>
      </c>
      <c r="D15" s="1">
        <f t="shared" si="3"/>
        <v>0</v>
      </c>
      <c r="E15" s="1">
        <f t="shared" si="3"/>
        <v>0</v>
      </c>
      <c r="F15" s="1">
        <f t="shared" si="3"/>
        <v>0</v>
      </c>
      <c r="G15" s="1">
        <f t="shared" si="3"/>
        <v>0</v>
      </c>
      <c r="H15" s="1">
        <f t="shared" si="3"/>
        <v>0</v>
      </c>
      <c r="I15" s="1">
        <f t="shared" si="3"/>
        <v>0</v>
      </c>
      <c r="J15" s="1">
        <f t="shared" si="3"/>
        <v>0</v>
      </c>
      <c r="K15" s="1">
        <f t="shared" si="3"/>
        <v>0</v>
      </c>
      <c r="L15" s="1">
        <f t="shared" si="3"/>
        <v>0</v>
      </c>
      <c r="M15" s="1">
        <f t="shared" si="3"/>
        <v>0</v>
      </c>
      <c r="N15" s="10"/>
    </row>
    <row r="16" spans="1:14" ht="15.75" thickBot="1" x14ac:dyDescent="0.3">
      <c r="A16" s="11" t="s">
        <v>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>
        <f t="shared" ref="M16" si="4">2*M14</f>
        <v>0</v>
      </c>
      <c r="N16" s="13"/>
    </row>
    <row r="17" spans="1:14" x14ac:dyDescent="0.25">
      <c r="A17" s="6" t="s">
        <v>63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8"/>
    </row>
    <row r="18" spans="1:14" x14ac:dyDescent="0.25">
      <c r="A18" s="9" t="s">
        <v>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0"/>
    </row>
    <row r="19" spans="1:14" x14ac:dyDescent="0.25">
      <c r="A19" s="9" t="s">
        <v>9</v>
      </c>
      <c r="B19" s="1">
        <f>B17*B18</f>
        <v>0</v>
      </c>
      <c r="C19" s="1">
        <f t="shared" ref="C19:M19" si="5">C17*C18</f>
        <v>0</v>
      </c>
      <c r="D19" s="1">
        <f t="shared" si="5"/>
        <v>0</v>
      </c>
      <c r="E19" s="1">
        <f t="shared" si="5"/>
        <v>0</v>
      </c>
      <c r="F19" s="1">
        <f t="shared" si="5"/>
        <v>0</v>
      </c>
      <c r="G19" s="1">
        <f t="shared" si="5"/>
        <v>0</v>
      </c>
      <c r="H19" s="1">
        <f t="shared" si="5"/>
        <v>0</v>
      </c>
      <c r="I19" s="1">
        <f t="shared" si="5"/>
        <v>0</v>
      </c>
      <c r="J19" s="1">
        <f t="shared" si="5"/>
        <v>0</v>
      </c>
      <c r="K19" s="1">
        <f t="shared" si="5"/>
        <v>0</v>
      </c>
      <c r="L19" s="1">
        <f t="shared" si="5"/>
        <v>0</v>
      </c>
      <c r="M19" s="1">
        <f t="shared" si="5"/>
        <v>0</v>
      </c>
      <c r="N19" s="10"/>
    </row>
    <row r="20" spans="1:14" ht="15.75" thickBot="1" x14ac:dyDescent="0.3">
      <c r="A20" s="11" t="s">
        <v>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>
        <f t="shared" ref="M20" si="6">3*M18</f>
        <v>0</v>
      </c>
      <c r="N20" s="13"/>
    </row>
    <row r="21" spans="1:14" x14ac:dyDescent="0.25">
      <c r="A21" s="6" t="s">
        <v>64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</row>
    <row r="22" spans="1:14" x14ac:dyDescent="0.25">
      <c r="A22" s="9" t="s">
        <v>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0"/>
    </row>
    <row r="23" spans="1:14" x14ac:dyDescent="0.25">
      <c r="A23" s="9" t="s">
        <v>9</v>
      </c>
      <c r="B23" s="1">
        <f>B21*B22</f>
        <v>0</v>
      </c>
      <c r="C23" s="1">
        <f t="shared" ref="C23:M23" si="7">C21*C22</f>
        <v>0</v>
      </c>
      <c r="D23" s="1">
        <f t="shared" si="7"/>
        <v>0</v>
      </c>
      <c r="E23" s="1">
        <f t="shared" si="7"/>
        <v>0</v>
      </c>
      <c r="F23" s="1">
        <f t="shared" si="7"/>
        <v>0</v>
      </c>
      <c r="G23" s="1">
        <f t="shared" si="7"/>
        <v>0</v>
      </c>
      <c r="H23" s="1">
        <f t="shared" si="7"/>
        <v>0</v>
      </c>
      <c r="I23" s="1">
        <f t="shared" si="7"/>
        <v>0</v>
      </c>
      <c r="J23" s="1">
        <f t="shared" si="7"/>
        <v>0</v>
      </c>
      <c r="K23" s="1">
        <f t="shared" si="7"/>
        <v>0</v>
      </c>
      <c r="L23" s="1">
        <f t="shared" si="7"/>
        <v>0</v>
      </c>
      <c r="M23" s="1">
        <f t="shared" si="7"/>
        <v>0</v>
      </c>
      <c r="N23" s="10"/>
    </row>
    <row r="24" spans="1:14" ht="15.75" thickBot="1" x14ac:dyDescent="0.3">
      <c r="A24" s="11" t="s">
        <v>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>
        <f t="shared" ref="M24" si="8">8*M22</f>
        <v>0</v>
      </c>
      <c r="N24" s="13"/>
    </row>
    <row r="25" spans="1:14" x14ac:dyDescent="0.25">
      <c r="A25" s="6" t="s">
        <v>65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8"/>
    </row>
    <row r="26" spans="1:14" x14ac:dyDescent="0.25">
      <c r="A26" s="9" t="s">
        <v>3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0"/>
    </row>
    <row r="27" spans="1:14" x14ac:dyDescent="0.25">
      <c r="A27" s="9" t="s">
        <v>9</v>
      </c>
      <c r="B27" s="1">
        <f>B25*B26</f>
        <v>0</v>
      </c>
      <c r="C27" s="1">
        <f t="shared" ref="C27:M27" si="9">C25*C26</f>
        <v>0</v>
      </c>
      <c r="D27" s="1">
        <f t="shared" si="9"/>
        <v>0</v>
      </c>
      <c r="E27" s="1">
        <f t="shared" si="9"/>
        <v>0</v>
      </c>
      <c r="F27" s="1">
        <f t="shared" si="9"/>
        <v>0</v>
      </c>
      <c r="G27" s="1">
        <f t="shared" si="9"/>
        <v>0</v>
      </c>
      <c r="H27" s="1">
        <f t="shared" si="9"/>
        <v>0</v>
      </c>
      <c r="I27" s="1">
        <f t="shared" si="9"/>
        <v>0</v>
      </c>
      <c r="J27" s="1">
        <f t="shared" si="9"/>
        <v>0</v>
      </c>
      <c r="K27" s="1">
        <f t="shared" si="9"/>
        <v>0</v>
      </c>
      <c r="L27" s="1">
        <f t="shared" si="9"/>
        <v>0</v>
      </c>
      <c r="M27" s="1">
        <f t="shared" si="9"/>
        <v>0</v>
      </c>
      <c r="N27" s="10"/>
    </row>
    <row r="28" spans="1:14" ht="15.75" thickBot="1" x14ac:dyDescent="0.3">
      <c r="A28" s="11" t="s">
        <v>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>
        <f t="shared" ref="M28" si="10">7*M26</f>
        <v>0</v>
      </c>
      <c r="N28" s="13"/>
    </row>
    <row r="29" spans="1:14" x14ac:dyDescent="0.25">
      <c r="A29" s="1" t="s">
        <v>12</v>
      </c>
      <c r="B29" s="1">
        <f>B7+B11+B15+B19+B23+B27</f>
        <v>0</v>
      </c>
      <c r="C29" s="1">
        <f t="shared" ref="C29:M30" si="11">C7+C11+C15+C19+C23+C27</f>
        <v>0</v>
      </c>
      <c r="D29" s="1">
        <f t="shared" si="11"/>
        <v>0</v>
      </c>
      <c r="E29" s="1">
        <f t="shared" si="11"/>
        <v>0</v>
      </c>
      <c r="F29" s="1">
        <f t="shared" si="11"/>
        <v>0</v>
      </c>
      <c r="G29" s="1">
        <f t="shared" si="11"/>
        <v>0</v>
      </c>
      <c r="H29" s="1">
        <f t="shared" si="11"/>
        <v>0</v>
      </c>
      <c r="I29" s="1">
        <f t="shared" si="11"/>
        <v>0</v>
      </c>
      <c r="J29" s="1">
        <f t="shared" si="11"/>
        <v>0</v>
      </c>
      <c r="K29" s="1">
        <f t="shared" si="11"/>
        <v>0</v>
      </c>
      <c r="L29" s="1">
        <f t="shared" si="11"/>
        <v>0</v>
      </c>
      <c r="M29" s="1">
        <f t="shared" si="11"/>
        <v>0</v>
      </c>
      <c r="N29" s="1"/>
    </row>
    <row r="30" spans="1:14" x14ac:dyDescent="0.25">
      <c r="A30" s="1" t="s">
        <v>13</v>
      </c>
      <c r="B30" s="1">
        <f>B8+B12+B16+B20+B24+B28</f>
        <v>0</v>
      </c>
      <c r="C30" s="1">
        <f t="shared" si="11"/>
        <v>0</v>
      </c>
      <c r="D30" s="1">
        <f t="shared" si="11"/>
        <v>0</v>
      </c>
      <c r="E30" s="1">
        <f t="shared" si="11"/>
        <v>0</v>
      </c>
      <c r="F30" s="1">
        <f t="shared" si="11"/>
        <v>0</v>
      </c>
      <c r="G30" s="1">
        <f t="shared" si="11"/>
        <v>0</v>
      </c>
      <c r="H30" s="1">
        <f t="shared" si="11"/>
        <v>0</v>
      </c>
      <c r="I30" s="1">
        <f t="shared" si="11"/>
        <v>0</v>
      </c>
      <c r="J30" s="1">
        <f t="shared" si="11"/>
        <v>0</v>
      </c>
      <c r="K30" s="1">
        <f t="shared" si="11"/>
        <v>0</v>
      </c>
      <c r="L30" s="1">
        <f t="shared" si="11"/>
        <v>0</v>
      </c>
      <c r="M30" s="1">
        <f t="shared" si="11"/>
        <v>0</v>
      </c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thickBot="1" x14ac:dyDescent="0.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6" ht="15.75" thickBot="1" x14ac:dyDescent="0.3">
      <c r="A33" s="15" t="s">
        <v>14</v>
      </c>
      <c r="B33" s="16">
        <v>1</v>
      </c>
      <c r="C33" s="16">
        <v>2</v>
      </c>
      <c r="D33" s="16">
        <v>3</v>
      </c>
      <c r="E33" s="16">
        <v>4</v>
      </c>
      <c r="F33" s="16">
        <v>5</v>
      </c>
      <c r="G33" s="16">
        <v>6</v>
      </c>
      <c r="H33" s="16">
        <v>7</v>
      </c>
      <c r="I33" s="16">
        <v>8</v>
      </c>
      <c r="J33" s="16">
        <v>9</v>
      </c>
      <c r="K33" s="16">
        <v>10</v>
      </c>
      <c r="L33" s="16">
        <v>11</v>
      </c>
      <c r="M33" s="16">
        <v>12</v>
      </c>
      <c r="N33" s="16">
        <v>2013</v>
      </c>
      <c r="O33" s="25">
        <v>2014</v>
      </c>
      <c r="P33" s="16">
        <v>2015</v>
      </c>
    </row>
    <row r="34" spans="1:16" ht="15.75" thickBot="1" x14ac:dyDescent="0.3">
      <c r="A34" s="3" t="s">
        <v>15</v>
      </c>
      <c r="B34" s="4">
        <v>0</v>
      </c>
      <c r="C34" s="19">
        <f>B55</f>
        <v>0</v>
      </c>
      <c r="D34" s="19">
        <f t="shared" ref="D34:M34" si="12">C55</f>
        <v>0</v>
      </c>
      <c r="E34" s="19">
        <f t="shared" si="12"/>
        <v>0</v>
      </c>
      <c r="F34" s="19">
        <f t="shared" si="12"/>
        <v>0</v>
      </c>
      <c r="G34" s="19">
        <f t="shared" si="12"/>
        <v>0</v>
      </c>
      <c r="H34" s="19">
        <f t="shared" si="12"/>
        <v>0</v>
      </c>
      <c r="I34" s="19">
        <f t="shared" si="12"/>
        <v>0</v>
      </c>
      <c r="J34" s="19">
        <f t="shared" si="12"/>
        <v>0</v>
      </c>
      <c r="K34" s="19">
        <f t="shared" si="12"/>
        <v>0</v>
      </c>
      <c r="L34" s="19">
        <f t="shared" si="12"/>
        <v>0</v>
      </c>
      <c r="M34" s="19">
        <f t="shared" si="12"/>
        <v>0</v>
      </c>
      <c r="N34" s="19">
        <v>0</v>
      </c>
      <c r="O34" s="32">
        <f>M55</f>
        <v>0</v>
      </c>
      <c r="P34" s="32">
        <f>O55</f>
        <v>0</v>
      </c>
    </row>
    <row r="35" spans="1:16" x14ac:dyDescent="0.25">
      <c r="A35" s="17" t="s">
        <v>16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7"/>
      <c r="P35" s="2"/>
    </row>
    <row r="36" spans="1:16" x14ac:dyDescent="0.25">
      <c r="A36" s="1" t="s">
        <v>17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>
        <f>SUM(B36:M36)</f>
        <v>0</v>
      </c>
      <c r="O36" s="28"/>
      <c r="P36" s="1"/>
    </row>
    <row r="37" spans="1:16" x14ac:dyDescent="0.25">
      <c r="A37" s="1" t="s">
        <v>18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>
        <f t="shared" ref="N37:N54" si="13">SUM(B37:M37)</f>
        <v>0</v>
      </c>
      <c r="O37" s="28"/>
      <c r="P37" s="1"/>
    </row>
    <row r="38" spans="1:16" ht="15.75" thickBot="1" x14ac:dyDescent="0.3">
      <c r="A38" s="18" t="s">
        <v>19</v>
      </c>
      <c r="B38" s="18"/>
      <c r="C38" s="18">
        <f t="shared" ref="C38:M38" si="14">C29</f>
        <v>0</v>
      </c>
      <c r="D38" s="18">
        <f t="shared" si="14"/>
        <v>0</v>
      </c>
      <c r="E38" s="18">
        <f t="shared" si="14"/>
        <v>0</v>
      </c>
      <c r="F38" s="18">
        <f t="shared" si="14"/>
        <v>0</v>
      </c>
      <c r="G38" s="18">
        <f t="shared" si="14"/>
        <v>0</v>
      </c>
      <c r="H38" s="18">
        <f>H29*60%</f>
        <v>0</v>
      </c>
      <c r="I38" s="18">
        <f>I29*60%</f>
        <v>0</v>
      </c>
      <c r="J38" s="18">
        <f t="shared" si="14"/>
        <v>0</v>
      </c>
      <c r="K38" s="18">
        <f t="shared" si="14"/>
        <v>0</v>
      </c>
      <c r="L38" s="18">
        <f t="shared" si="14"/>
        <v>0</v>
      </c>
      <c r="M38" s="18">
        <f t="shared" si="14"/>
        <v>0</v>
      </c>
      <c r="N38" s="18">
        <f t="shared" si="13"/>
        <v>0</v>
      </c>
      <c r="O38" s="29">
        <f>(N38+B29)*110%</f>
        <v>0</v>
      </c>
      <c r="P38" s="18">
        <f>O38*105%</f>
        <v>0</v>
      </c>
    </row>
    <row r="39" spans="1:16" ht="15.75" thickBot="1" x14ac:dyDescent="0.3">
      <c r="A39" s="3" t="s">
        <v>20</v>
      </c>
      <c r="B39" s="19">
        <f>SUM(B36:B38)</f>
        <v>0</v>
      </c>
      <c r="C39" s="19">
        <f t="shared" ref="C39:M39" si="15">SUM(C36:C38)</f>
        <v>0</v>
      </c>
      <c r="D39" s="19">
        <f t="shared" si="15"/>
        <v>0</v>
      </c>
      <c r="E39" s="19">
        <f t="shared" si="15"/>
        <v>0</v>
      </c>
      <c r="F39" s="19">
        <f t="shared" si="15"/>
        <v>0</v>
      </c>
      <c r="G39" s="19">
        <f t="shared" si="15"/>
        <v>0</v>
      </c>
      <c r="H39" s="19">
        <f t="shared" si="15"/>
        <v>0</v>
      </c>
      <c r="I39" s="19">
        <f t="shared" si="15"/>
        <v>0</v>
      </c>
      <c r="J39" s="19">
        <f t="shared" si="15"/>
        <v>0</v>
      </c>
      <c r="K39" s="19">
        <f t="shared" si="15"/>
        <v>0</v>
      </c>
      <c r="L39" s="19">
        <f t="shared" si="15"/>
        <v>0</v>
      </c>
      <c r="M39" s="19">
        <f t="shared" si="15"/>
        <v>0</v>
      </c>
      <c r="N39" s="19">
        <f t="shared" si="13"/>
        <v>0</v>
      </c>
      <c r="O39" s="26">
        <f>SUM(O35:O38)</f>
        <v>0</v>
      </c>
      <c r="P39" s="26">
        <f>SUM(P35:P38)</f>
        <v>0</v>
      </c>
    </row>
    <row r="40" spans="1:16" x14ac:dyDescent="0.25">
      <c r="A40" s="17" t="s">
        <v>21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>
        <f t="shared" si="13"/>
        <v>0</v>
      </c>
      <c r="O40" s="27"/>
      <c r="P40" s="2"/>
    </row>
    <row r="41" spans="1:16" x14ac:dyDescent="0.25">
      <c r="A41" s="1" t="s">
        <v>22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>
        <f t="shared" si="13"/>
        <v>0</v>
      </c>
      <c r="O41" s="28"/>
      <c r="P41" s="1"/>
    </row>
    <row r="42" spans="1:16" x14ac:dyDescent="0.25">
      <c r="A42" s="1" t="s">
        <v>23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>
        <f t="shared" si="13"/>
        <v>0</v>
      </c>
      <c r="O42" s="28"/>
      <c r="P42" s="1"/>
    </row>
    <row r="43" spans="1:16" x14ac:dyDescent="0.25">
      <c r="A43" s="1" t="s">
        <v>24</v>
      </c>
      <c r="C43" s="14"/>
      <c r="D43" s="1"/>
      <c r="E43" s="1"/>
      <c r="F43" s="1"/>
      <c r="G43" s="1"/>
      <c r="H43" s="1"/>
      <c r="I43" s="1"/>
      <c r="J43" s="1"/>
      <c r="K43" s="1"/>
      <c r="L43" s="1"/>
      <c r="M43" s="1"/>
      <c r="N43" s="1">
        <f t="shared" si="13"/>
        <v>0</v>
      </c>
      <c r="O43" s="28"/>
      <c r="P43" s="1"/>
    </row>
    <row r="44" spans="1:16" x14ac:dyDescent="0.25">
      <c r="A44" s="1" t="s">
        <v>25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>
        <f t="shared" si="13"/>
        <v>0</v>
      </c>
      <c r="O44" s="28"/>
      <c r="P44" s="1"/>
    </row>
    <row r="45" spans="1:16" x14ac:dyDescent="0.25">
      <c r="A45" s="1" t="s">
        <v>26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>
        <f t="shared" si="13"/>
        <v>0</v>
      </c>
      <c r="O45" s="28"/>
      <c r="P45" s="1"/>
    </row>
    <row r="46" spans="1:16" x14ac:dyDescent="0.25">
      <c r="A46" s="1" t="s">
        <v>27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>
        <f t="shared" si="13"/>
        <v>0</v>
      </c>
      <c r="O46" s="28"/>
      <c r="P46" s="28"/>
    </row>
    <row r="47" spans="1:16" x14ac:dyDescent="0.25">
      <c r="A47" s="1" t="s">
        <v>28</v>
      </c>
      <c r="B47" s="1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>
        <f t="shared" si="13"/>
        <v>0</v>
      </c>
      <c r="O47" s="31"/>
      <c r="P47" s="31"/>
    </row>
    <row r="48" spans="1:16" x14ac:dyDescent="0.25">
      <c r="A48" s="1" t="s">
        <v>29</v>
      </c>
      <c r="B48" s="1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>
        <f t="shared" si="13"/>
        <v>0</v>
      </c>
      <c r="O48" s="31"/>
      <c r="P48" s="31"/>
    </row>
    <row r="49" spans="1:16" x14ac:dyDescent="0.25">
      <c r="A49" s="1"/>
      <c r="B49" s="1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31"/>
      <c r="P49" s="31"/>
    </row>
    <row r="50" spans="1:16" x14ac:dyDescent="0.25">
      <c r="A50" s="1" t="s">
        <v>30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>
        <f t="shared" si="13"/>
        <v>0</v>
      </c>
      <c r="O50" s="28">
        <f>N50*110%</f>
        <v>0</v>
      </c>
      <c r="P50" s="1">
        <f>O50*105%</f>
        <v>0</v>
      </c>
    </row>
    <row r="51" spans="1:16" x14ac:dyDescent="0.25">
      <c r="A51" s="1" t="s">
        <v>31</v>
      </c>
      <c r="B51" s="1"/>
      <c r="C51" s="14">
        <f>$B$36*5%/12</f>
        <v>0</v>
      </c>
      <c r="D51" s="14">
        <f t="shared" ref="D51:M51" si="16">$B$36*5%/12</f>
        <v>0</v>
      </c>
      <c r="E51" s="14">
        <f t="shared" si="16"/>
        <v>0</v>
      </c>
      <c r="F51" s="14">
        <f t="shared" si="16"/>
        <v>0</v>
      </c>
      <c r="G51" s="14">
        <f t="shared" si="16"/>
        <v>0</v>
      </c>
      <c r="H51" s="14">
        <f t="shared" si="16"/>
        <v>0</v>
      </c>
      <c r="I51" s="14">
        <f t="shared" si="16"/>
        <v>0</v>
      </c>
      <c r="J51" s="14">
        <f t="shared" si="16"/>
        <v>0</v>
      </c>
      <c r="K51" s="14">
        <f t="shared" si="16"/>
        <v>0</v>
      </c>
      <c r="L51" s="14">
        <f t="shared" si="16"/>
        <v>0</v>
      </c>
      <c r="M51" s="14">
        <f t="shared" si="16"/>
        <v>0</v>
      </c>
      <c r="N51" s="14">
        <f t="shared" si="13"/>
        <v>0</v>
      </c>
      <c r="O51" s="31">
        <f>(B36-N52)*5%</f>
        <v>0</v>
      </c>
      <c r="P51" s="31">
        <f>(B36-N52-O52)*5%</f>
        <v>0</v>
      </c>
    </row>
    <row r="52" spans="1:16" ht="15.75" thickBot="1" x14ac:dyDescent="0.3">
      <c r="A52" s="18" t="s">
        <v>32</v>
      </c>
      <c r="B52" s="18"/>
      <c r="C52" s="20">
        <f>$B$36/4/12</f>
        <v>0</v>
      </c>
      <c r="D52" s="20">
        <f t="shared" ref="D52:M52" si="17">$B$36/4/12</f>
        <v>0</v>
      </c>
      <c r="E52" s="20">
        <f t="shared" si="17"/>
        <v>0</v>
      </c>
      <c r="F52" s="20">
        <f t="shared" si="17"/>
        <v>0</v>
      </c>
      <c r="G52" s="20">
        <f t="shared" si="17"/>
        <v>0</v>
      </c>
      <c r="H52" s="20">
        <f t="shared" si="17"/>
        <v>0</v>
      </c>
      <c r="I52" s="20">
        <f t="shared" si="17"/>
        <v>0</v>
      </c>
      <c r="J52" s="20">
        <f t="shared" si="17"/>
        <v>0</v>
      </c>
      <c r="K52" s="20">
        <f t="shared" si="17"/>
        <v>0</v>
      </c>
      <c r="L52" s="20">
        <f t="shared" si="17"/>
        <v>0</v>
      </c>
      <c r="M52" s="20">
        <f t="shared" si="17"/>
        <v>0</v>
      </c>
      <c r="N52" s="20">
        <f t="shared" si="13"/>
        <v>0</v>
      </c>
      <c r="O52" s="29">
        <f>M52*12</f>
        <v>0</v>
      </c>
      <c r="P52" s="18">
        <f>O52</f>
        <v>0</v>
      </c>
    </row>
    <row r="53" spans="1:16" ht="15.75" thickBot="1" x14ac:dyDescent="0.3">
      <c r="A53" s="3" t="s">
        <v>33</v>
      </c>
      <c r="B53" s="19">
        <f>SUM(B41:B52)</f>
        <v>0</v>
      </c>
      <c r="C53" s="19">
        <f t="shared" ref="C53:M53" si="18">SUM(C41:C52)</f>
        <v>0</v>
      </c>
      <c r="D53" s="19">
        <f t="shared" si="18"/>
        <v>0</v>
      </c>
      <c r="E53" s="19">
        <f t="shared" si="18"/>
        <v>0</v>
      </c>
      <c r="F53" s="19">
        <f t="shared" si="18"/>
        <v>0</v>
      </c>
      <c r="G53" s="19">
        <f t="shared" si="18"/>
        <v>0</v>
      </c>
      <c r="H53" s="19">
        <f t="shared" si="18"/>
        <v>0</v>
      </c>
      <c r="I53" s="19">
        <f t="shared" si="18"/>
        <v>0</v>
      </c>
      <c r="J53" s="19">
        <f t="shared" si="18"/>
        <v>0</v>
      </c>
      <c r="K53" s="19">
        <f t="shared" si="18"/>
        <v>0</v>
      </c>
      <c r="L53" s="19">
        <f t="shared" si="18"/>
        <v>0</v>
      </c>
      <c r="M53" s="19">
        <f t="shared" si="18"/>
        <v>0</v>
      </c>
      <c r="N53" s="19">
        <f t="shared" si="13"/>
        <v>0</v>
      </c>
      <c r="O53" s="26">
        <f>SUM(O41:O52)</f>
        <v>0</v>
      </c>
      <c r="P53" s="26">
        <f>SUM(P41:P52)</f>
        <v>0</v>
      </c>
    </row>
    <row r="54" spans="1:16" ht="15.75" thickBot="1" x14ac:dyDescent="0.3">
      <c r="A54" s="21" t="s">
        <v>34</v>
      </c>
      <c r="B54" s="22">
        <f>B39-B53</f>
        <v>0</v>
      </c>
      <c r="C54" s="22">
        <f t="shared" ref="C54:M54" si="19">C39-C53</f>
        <v>0</v>
      </c>
      <c r="D54" s="22">
        <f t="shared" si="19"/>
        <v>0</v>
      </c>
      <c r="E54" s="22">
        <f t="shared" si="19"/>
        <v>0</v>
      </c>
      <c r="F54" s="22">
        <f t="shared" si="19"/>
        <v>0</v>
      </c>
      <c r="G54" s="22">
        <f t="shared" si="19"/>
        <v>0</v>
      </c>
      <c r="H54" s="22">
        <f t="shared" si="19"/>
        <v>0</v>
      </c>
      <c r="I54" s="22">
        <f t="shared" si="19"/>
        <v>0</v>
      </c>
      <c r="J54" s="22">
        <f t="shared" si="19"/>
        <v>0</v>
      </c>
      <c r="K54" s="22">
        <f t="shared" si="19"/>
        <v>0</v>
      </c>
      <c r="L54" s="22">
        <f t="shared" si="19"/>
        <v>0</v>
      </c>
      <c r="M54" s="22">
        <f t="shared" si="19"/>
        <v>0</v>
      </c>
      <c r="N54" s="22">
        <f t="shared" si="13"/>
        <v>0</v>
      </c>
      <c r="O54" s="30">
        <f>O39-O53</f>
        <v>0</v>
      </c>
      <c r="P54" s="30">
        <f>P39-P53</f>
        <v>0</v>
      </c>
    </row>
    <row r="55" spans="1:16" ht="15.75" thickBot="1" x14ac:dyDescent="0.3">
      <c r="A55" s="23" t="s">
        <v>35</v>
      </c>
      <c r="B55" s="19">
        <f>B34+B54</f>
        <v>0</v>
      </c>
      <c r="C55" s="19">
        <f t="shared" ref="C55:N55" si="20">C34+C54</f>
        <v>0</v>
      </c>
      <c r="D55" s="19">
        <f t="shared" si="20"/>
        <v>0</v>
      </c>
      <c r="E55" s="19">
        <f t="shared" si="20"/>
        <v>0</v>
      </c>
      <c r="F55" s="19">
        <f t="shared" si="20"/>
        <v>0</v>
      </c>
      <c r="G55" s="19">
        <f t="shared" si="20"/>
        <v>0</v>
      </c>
      <c r="H55" s="19">
        <f t="shared" si="20"/>
        <v>0</v>
      </c>
      <c r="I55" s="19">
        <f t="shared" si="20"/>
        <v>0</v>
      </c>
      <c r="J55" s="19">
        <f t="shared" si="20"/>
        <v>0</v>
      </c>
      <c r="K55" s="19">
        <f t="shared" si="20"/>
        <v>0</v>
      </c>
      <c r="L55" s="19">
        <f t="shared" si="20"/>
        <v>0</v>
      </c>
      <c r="M55" s="19">
        <f t="shared" si="20"/>
        <v>0</v>
      </c>
      <c r="N55" s="19">
        <f t="shared" si="20"/>
        <v>0</v>
      </c>
      <c r="O55" s="32">
        <f>O34+O54</f>
        <v>0</v>
      </c>
      <c r="P55" s="32">
        <f>P34+P54</f>
        <v>0</v>
      </c>
    </row>
    <row r="57" spans="1:16" x14ac:dyDescent="0.25">
      <c r="C57" s="1" t="s">
        <v>28</v>
      </c>
      <c r="E57" s="14"/>
    </row>
    <row r="58" spans="1:16" x14ac:dyDescent="0.25">
      <c r="C58" s="1" t="s">
        <v>29</v>
      </c>
      <c r="E58" s="14"/>
    </row>
    <row r="60" spans="1:16" x14ac:dyDescent="0.25">
      <c r="A60" s="33" t="s">
        <v>36</v>
      </c>
      <c r="B60" s="33">
        <v>2013</v>
      </c>
      <c r="C60" s="35">
        <v>2014</v>
      </c>
      <c r="D60" s="33">
        <v>2015</v>
      </c>
    </row>
    <row r="61" spans="1:16" x14ac:dyDescent="0.25">
      <c r="A61" s="34" t="s">
        <v>37</v>
      </c>
      <c r="B61" s="1"/>
      <c r="C61" s="1"/>
      <c r="D61" s="1"/>
      <c r="E61" s="24"/>
    </row>
    <row r="62" spans="1:16" ht="15.75" thickBot="1" x14ac:dyDescent="0.3">
      <c r="A62" s="18" t="str">
        <f>A38</f>
        <v>Доход от продаж</v>
      </c>
      <c r="B62" s="18">
        <f>N38</f>
        <v>0</v>
      </c>
      <c r="C62" s="18">
        <f t="shared" ref="C62:D62" si="21">O38</f>
        <v>0</v>
      </c>
      <c r="D62" s="18">
        <f t="shared" si="21"/>
        <v>0</v>
      </c>
    </row>
    <row r="63" spans="1:16" ht="15.75" thickBot="1" x14ac:dyDescent="0.3">
      <c r="A63" s="3" t="s">
        <v>38</v>
      </c>
      <c r="B63" s="4">
        <f>SUM(B62)</f>
        <v>0</v>
      </c>
      <c r="C63" s="4">
        <f t="shared" ref="C63:D63" si="22">SUM(C62)</f>
        <v>0</v>
      </c>
      <c r="D63" s="4">
        <f t="shared" si="22"/>
        <v>0</v>
      </c>
    </row>
    <row r="64" spans="1:16" x14ac:dyDescent="0.25">
      <c r="A64" s="36" t="s">
        <v>39</v>
      </c>
      <c r="B64" s="2"/>
      <c r="C64" s="2"/>
      <c r="D64" s="2"/>
    </row>
    <row r="65" spans="1:4" x14ac:dyDescent="0.25">
      <c r="A65" s="1" t="str">
        <f>A42</f>
        <v>Ремонт и дизайн помещения</v>
      </c>
      <c r="B65" s="1">
        <f>N42</f>
        <v>0</v>
      </c>
      <c r="C65" s="1">
        <f t="shared" ref="C65:D65" si="23">O42</f>
        <v>0</v>
      </c>
      <c r="D65" s="1">
        <f t="shared" si="23"/>
        <v>0</v>
      </c>
    </row>
    <row r="66" spans="1:4" x14ac:dyDescent="0.25">
      <c r="A66" s="1" t="str">
        <f>A44</f>
        <v>Расходы на материалы</v>
      </c>
      <c r="B66" s="14">
        <f t="shared" ref="B66:D70" si="24">N44</f>
        <v>0</v>
      </c>
      <c r="C66" s="14">
        <f t="shared" si="24"/>
        <v>0</v>
      </c>
      <c r="D66" s="14">
        <f t="shared" si="24"/>
        <v>0</v>
      </c>
    </row>
    <row r="67" spans="1:4" x14ac:dyDescent="0.25">
      <c r="A67" s="1" t="str">
        <f>A45</f>
        <v>Маркетинг и реклама</v>
      </c>
      <c r="B67" s="14">
        <f t="shared" si="24"/>
        <v>0</v>
      </c>
      <c r="C67" s="14">
        <f t="shared" si="24"/>
        <v>0</v>
      </c>
      <c r="D67" s="14">
        <f t="shared" si="24"/>
        <v>0</v>
      </c>
    </row>
    <row r="68" spans="1:4" x14ac:dyDescent="0.25">
      <c r="A68" s="1" t="str">
        <f>A46</f>
        <v>Аренда</v>
      </c>
      <c r="B68" s="14">
        <f t="shared" si="24"/>
        <v>0</v>
      </c>
      <c r="C68" s="14">
        <f t="shared" si="24"/>
        <v>0</v>
      </c>
      <c r="D68" s="14">
        <f t="shared" si="24"/>
        <v>0</v>
      </c>
    </row>
    <row r="69" spans="1:4" x14ac:dyDescent="0.25">
      <c r="A69" s="1" t="str">
        <f>A47</f>
        <v>Заплата</v>
      </c>
      <c r="B69" s="14">
        <f t="shared" si="24"/>
        <v>0</v>
      </c>
      <c r="C69" s="14">
        <f t="shared" si="24"/>
        <v>0</v>
      </c>
      <c r="D69" s="14">
        <f t="shared" si="24"/>
        <v>0</v>
      </c>
    </row>
    <row r="70" spans="1:4" x14ac:dyDescent="0.25">
      <c r="A70" s="1" t="str">
        <f>A48</f>
        <v>Налоги (SM+TKM)</v>
      </c>
      <c r="B70" s="14">
        <f t="shared" si="24"/>
        <v>0</v>
      </c>
      <c r="C70" s="14">
        <f t="shared" si="24"/>
        <v>0</v>
      </c>
      <c r="D70" s="14">
        <f t="shared" si="24"/>
        <v>0</v>
      </c>
    </row>
    <row r="71" spans="1:4" x14ac:dyDescent="0.25">
      <c r="A71" s="1" t="str">
        <f t="shared" ref="A71:A72" si="25">A50</f>
        <v>Прочие расходы</v>
      </c>
      <c r="B71" s="14">
        <f t="shared" ref="B71:B72" si="26">N50</f>
        <v>0</v>
      </c>
      <c r="C71" s="14">
        <f t="shared" ref="C71:D72" si="27">O50</f>
        <v>0</v>
      </c>
      <c r="D71" s="14">
        <f t="shared" si="27"/>
        <v>0</v>
      </c>
    </row>
    <row r="72" spans="1:4" x14ac:dyDescent="0.25">
      <c r="A72" s="1" t="str">
        <f t="shared" si="25"/>
        <v>Интресс%</v>
      </c>
      <c r="B72" s="14">
        <f t="shared" si="26"/>
        <v>0</v>
      </c>
      <c r="C72" s="14">
        <f t="shared" si="27"/>
        <v>0</v>
      </c>
      <c r="D72" s="14">
        <f t="shared" si="27"/>
        <v>0</v>
      </c>
    </row>
    <row r="73" spans="1:4" ht="15.75" thickBot="1" x14ac:dyDescent="0.3">
      <c r="A73" s="18" t="s">
        <v>41</v>
      </c>
      <c r="B73" s="18">
        <f>B83*20%</f>
        <v>0</v>
      </c>
      <c r="C73" s="18">
        <f t="shared" ref="C73:D73" si="28">C83*20%</f>
        <v>0</v>
      </c>
      <c r="D73" s="18">
        <f t="shared" si="28"/>
        <v>0</v>
      </c>
    </row>
    <row r="74" spans="1:4" ht="15.75" thickBot="1" x14ac:dyDescent="0.3">
      <c r="A74" s="3" t="s">
        <v>42</v>
      </c>
      <c r="B74" s="4">
        <f>SUM(B65:B73)</f>
        <v>0</v>
      </c>
      <c r="C74" s="4">
        <f t="shared" ref="C74:D74" si="29">SUM(C65:C73)</f>
        <v>0</v>
      </c>
      <c r="D74" s="4">
        <f t="shared" si="29"/>
        <v>0</v>
      </c>
    </row>
    <row r="75" spans="1:4" x14ac:dyDescent="0.25">
      <c r="A75" s="2" t="s">
        <v>43</v>
      </c>
      <c r="B75" s="37">
        <f>B63-B74</f>
        <v>0</v>
      </c>
      <c r="C75" s="2">
        <f t="shared" ref="C75:D75" si="30">C63-C74</f>
        <v>0</v>
      </c>
      <c r="D75" s="37">
        <f t="shared" si="30"/>
        <v>0</v>
      </c>
    </row>
    <row r="76" spans="1:4" x14ac:dyDescent="0.25">
      <c r="A76" s="1"/>
      <c r="B76" s="1"/>
      <c r="C76" s="1"/>
      <c r="D76" s="1"/>
    </row>
    <row r="77" spans="1:4" ht="15.75" thickBot="1" x14ac:dyDescent="0.3"/>
    <row r="78" spans="1:4" x14ac:dyDescent="0.25">
      <c r="A78" s="39" t="s">
        <v>44</v>
      </c>
      <c r="B78" s="40">
        <v>2013</v>
      </c>
      <c r="C78" s="41">
        <v>2014</v>
      </c>
      <c r="D78" s="42">
        <v>2015</v>
      </c>
    </row>
    <row r="79" spans="1:4" x14ac:dyDescent="0.25">
      <c r="A79" s="43" t="s">
        <v>45</v>
      </c>
      <c r="B79" s="1"/>
      <c r="C79" s="1"/>
      <c r="D79" s="10"/>
    </row>
    <row r="80" spans="1:4" x14ac:dyDescent="0.25">
      <c r="A80" s="9" t="s">
        <v>46</v>
      </c>
      <c r="B80" s="14">
        <f>N55</f>
        <v>0</v>
      </c>
      <c r="C80" s="14">
        <f t="shared" ref="C80:D80" si="31">O55</f>
        <v>0</v>
      </c>
      <c r="D80" s="44">
        <f t="shared" si="31"/>
        <v>0</v>
      </c>
    </row>
    <row r="81" spans="1:4" ht="15.75" thickBot="1" x14ac:dyDescent="0.3">
      <c r="A81" s="45" t="s">
        <v>47</v>
      </c>
      <c r="B81" s="18">
        <f>N43</f>
        <v>0</v>
      </c>
      <c r="C81" s="18">
        <f>O43+B81</f>
        <v>0</v>
      </c>
      <c r="D81" s="50">
        <f>P43+C81</f>
        <v>0</v>
      </c>
    </row>
    <row r="82" spans="1:4" ht="15.75" thickBot="1" x14ac:dyDescent="0.3">
      <c r="A82" s="3" t="s">
        <v>48</v>
      </c>
      <c r="B82" s="19">
        <f>SUM(B80:B81)</f>
        <v>0</v>
      </c>
      <c r="C82" s="19">
        <f t="shared" ref="C82:D82" si="32">SUM(C80:C81)</f>
        <v>0</v>
      </c>
      <c r="D82" s="47">
        <f t="shared" si="32"/>
        <v>0</v>
      </c>
    </row>
    <row r="83" spans="1:4" x14ac:dyDescent="0.25">
      <c r="A83" s="48" t="s">
        <v>49</v>
      </c>
      <c r="B83" s="2">
        <f>N41</f>
        <v>0</v>
      </c>
      <c r="C83" s="2">
        <f>O41+B83</f>
        <v>0</v>
      </c>
      <c r="D83" s="49">
        <f>P41+C83</f>
        <v>0</v>
      </c>
    </row>
    <row r="84" spans="1:4" ht="15.75" thickBot="1" x14ac:dyDescent="0.3">
      <c r="A84" s="45" t="s">
        <v>40</v>
      </c>
      <c r="B84" s="18">
        <f>-B73</f>
        <v>0</v>
      </c>
      <c r="C84" s="18">
        <f>B84-C73</f>
        <v>0</v>
      </c>
      <c r="D84" s="46">
        <f>C84-D73</f>
        <v>0</v>
      </c>
    </row>
    <row r="85" spans="1:4" ht="15.75" thickBot="1" x14ac:dyDescent="0.3">
      <c r="A85" s="3" t="s">
        <v>50</v>
      </c>
      <c r="B85" s="4">
        <f>SUM(B83:B84)</f>
        <v>0</v>
      </c>
      <c r="C85" s="4">
        <f t="shared" ref="C85:D85" si="33">SUM(C83:C84)</f>
        <v>0</v>
      </c>
      <c r="D85" s="5">
        <f t="shared" si="33"/>
        <v>0</v>
      </c>
    </row>
    <row r="86" spans="1:4" ht="15.75" thickBot="1" x14ac:dyDescent="0.3">
      <c r="A86" s="38" t="s">
        <v>51</v>
      </c>
      <c r="B86" s="52">
        <f>B82+B85</f>
        <v>0</v>
      </c>
      <c r="C86" s="52">
        <f t="shared" ref="C86:D86" si="34">C82+C85</f>
        <v>0</v>
      </c>
      <c r="D86" s="53">
        <f t="shared" si="34"/>
        <v>0</v>
      </c>
    </row>
    <row r="87" spans="1:4" ht="15.75" thickBot="1" x14ac:dyDescent="0.3">
      <c r="A87" s="21"/>
      <c r="B87" s="21"/>
      <c r="C87" s="21"/>
      <c r="D87" s="21"/>
    </row>
    <row r="88" spans="1:4" x14ac:dyDescent="0.25">
      <c r="A88" s="54" t="s">
        <v>52</v>
      </c>
      <c r="B88" s="7"/>
      <c r="C88" s="7"/>
      <c r="D88" s="8"/>
    </row>
    <row r="89" spans="1:4" ht="15.75" thickBot="1" x14ac:dyDescent="0.3">
      <c r="A89" s="45" t="s">
        <v>53</v>
      </c>
      <c r="B89" s="20">
        <f>B36-N52</f>
        <v>0</v>
      </c>
      <c r="C89" s="20">
        <f>B89-O52</f>
        <v>0</v>
      </c>
      <c r="D89" s="50">
        <f>C89-P52</f>
        <v>0</v>
      </c>
    </row>
    <row r="90" spans="1:4" ht="15.75" thickBot="1" x14ac:dyDescent="0.3">
      <c r="A90" s="3" t="s">
        <v>54</v>
      </c>
      <c r="B90" s="19">
        <f>SUM(B89)</f>
        <v>0</v>
      </c>
      <c r="C90" s="19">
        <f t="shared" ref="C90:D90" si="35">SUM(C89)</f>
        <v>0</v>
      </c>
      <c r="D90" s="47">
        <f t="shared" si="35"/>
        <v>0</v>
      </c>
    </row>
    <row r="91" spans="1:4" x14ac:dyDescent="0.25">
      <c r="A91" s="48" t="s">
        <v>55</v>
      </c>
      <c r="B91" s="2">
        <f>N37</f>
        <v>0</v>
      </c>
      <c r="C91" s="2">
        <f>O37+B91</f>
        <v>0</v>
      </c>
      <c r="D91" s="49">
        <f>P37+C91</f>
        <v>0</v>
      </c>
    </row>
    <row r="92" spans="1:4" x14ac:dyDescent="0.25">
      <c r="A92" s="9" t="s">
        <v>56</v>
      </c>
      <c r="B92" s="14">
        <f>B75</f>
        <v>0</v>
      </c>
      <c r="C92" s="14">
        <f t="shared" ref="C92:D92" si="36">C75</f>
        <v>0</v>
      </c>
      <c r="D92" s="44">
        <f t="shared" si="36"/>
        <v>0</v>
      </c>
    </row>
    <row r="93" spans="1:4" ht="15.75" thickBot="1" x14ac:dyDescent="0.3">
      <c r="A93" s="45" t="s">
        <v>57</v>
      </c>
      <c r="B93" s="18"/>
      <c r="C93" s="20">
        <f>B92</f>
        <v>0</v>
      </c>
      <c r="D93" s="50">
        <f>B92+C92</f>
        <v>0</v>
      </c>
    </row>
    <row r="94" spans="1:4" ht="15.75" thickBot="1" x14ac:dyDescent="0.3">
      <c r="A94" s="23" t="s">
        <v>58</v>
      </c>
      <c r="B94" s="51">
        <f>SUM(B91:B93)</f>
        <v>0</v>
      </c>
      <c r="C94" s="51">
        <f t="shared" ref="C94:D94" si="37">SUM(C91:C93)</f>
        <v>0</v>
      </c>
      <c r="D94" s="55">
        <f t="shared" si="37"/>
        <v>0</v>
      </c>
    </row>
    <row r="95" spans="1:4" ht="15.75" thickBot="1" x14ac:dyDescent="0.3">
      <c r="A95" s="56" t="s">
        <v>59</v>
      </c>
      <c r="B95" s="57">
        <f>B90+B94</f>
        <v>0</v>
      </c>
      <c r="C95" s="57">
        <f t="shared" ref="C95:D95" si="38">C90+C94</f>
        <v>0</v>
      </c>
      <c r="D95" s="58">
        <f t="shared" si="38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moroz</dc:creator>
  <cp:lastModifiedBy>moroz</cp:lastModifiedBy>
  <dcterms:created xsi:type="dcterms:W3CDTF">2012-09-27T08:19:26Z</dcterms:created>
  <dcterms:modified xsi:type="dcterms:W3CDTF">2019-11-02T13:54:28Z</dcterms:modified>
</cp:coreProperties>
</file>