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5195" windowHeight="6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2" i="1" l="1"/>
  <c r="E94" i="1"/>
  <c r="E93" i="1"/>
  <c r="E92" i="1"/>
  <c r="E87" i="1"/>
  <c r="E88" i="1" s="1"/>
  <c r="E84" i="1"/>
  <c r="E77" i="1"/>
  <c r="E86" i="1"/>
  <c r="E76" i="1"/>
  <c r="E66" i="1"/>
  <c r="E67" i="1"/>
  <c r="E68" i="1"/>
  <c r="E69" i="1"/>
  <c r="E70" i="1"/>
  <c r="E71" i="1"/>
  <c r="E72" i="1"/>
  <c r="E73" i="1"/>
  <c r="E74" i="1"/>
  <c r="E75" i="1"/>
  <c r="Q38" i="1"/>
  <c r="Q51" i="1" s="1"/>
  <c r="Q22" i="1"/>
  <c r="Q20" i="1"/>
  <c r="Q16" i="1"/>
  <c r="Q15" i="1"/>
  <c r="Q11" i="1"/>
  <c r="Q7" i="1"/>
  <c r="Q50" i="1"/>
  <c r="Q49" i="1"/>
  <c r="Q48" i="1"/>
  <c r="Q47" i="1"/>
  <c r="Q46" i="1"/>
  <c r="Q45" i="1"/>
  <c r="Q44" i="1"/>
  <c r="Q43" i="1"/>
  <c r="Q42" i="1"/>
  <c r="Q41" i="1"/>
  <c r="Q40" i="1"/>
  <c r="Q39" i="1"/>
  <c r="Q34" i="1"/>
  <c r="Q26" i="1"/>
  <c r="P16" i="1"/>
  <c r="P15" i="1"/>
  <c r="P11" i="1"/>
  <c r="P7" i="1"/>
  <c r="O16" i="1"/>
  <c r="O15" i="1"/>
  <c r="O11" i="1"/>
  <c r="O7" i="1"/>
  <c r="O51" i="1"/>
  <c r="O32" i="1"/>
  <c r="D60" i="1"/>
  <c r="D61" i="1" s="1"/>
  <c r="D79" i="1" s="1"/>
  <c r="D95" i="1" s="1"/>
  <c r="P52" i="1"/>
  <c r="P51" i="1"/>
  <c r="P53" i="1" s="1"/>
  <c r="D83" i="1" s="1"/>
  <c r="P26" i="1"/>
  <c r="D94" i="1"/>
  <c r="D93" i="1"/>
  <c r="D92" i="1"/>
  <c r="D87" i="1"/>
  <c r="D84" i="1"/>
  <c r="D88" i="1"/>
  <c r="D78" i="1"/>
  <c r="D77" i="1"/>
  <c r="D86" i="1"/>
  <c r="D76" i="1"/>
  <c r="D66" i="1"/>
  <c r="D67" i="1"/>
  <c r="D68" i="1"/>
  <c r="D69" i="1"/>
  <c r="D70" i="1"/>
  <c r="D71" i="1"/>
  <c r="D72" i="1"/>
  <c r="D73" i="1"/>
  <c r="D74" i="1"/>
  <c r="D75" i="1"/>
  <c r="D65" i="1"/>
  <c r="D64" i="1"/>
  <c r="D63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2" i="1"/>
  <c r="P31" i="1"/>
  <c r="E65" i="1" l="1"/>
  <c r="E78" i="1"/>
  <c r="Q17" i="1"/>
  <c r="Q23" i="1" s="1"/>
  <c r="D96" i="1"/>
  <c r="P17" i="1"/>
  <c r="O17" i="1"/>
  <c r="P22" i="1"/>
  <c r="P21" i="1"/>
  <c r="P20" i="1"/>
  <c r="Q31" i="1" l="1"/>
  <c r="Q32" i="1" s="1"/>
  <c r="Q52" i="1" s="1"/>
  <c r="Q53" i="1" s="1"/>
  <c r="E83" i="1" s="1"/>
  <c r="E85" i="1" s="1"/>
  <c r="E89" i="1" s="1"/>
  <c r="D85" i="1"/>
  <c r="D89" i="1" s="1"/>
  <c r="D98" i="1" s="1"/>
  <c r="D82" i="1"/>
  <c r="E82" i="1"/>
  <c r="C82" i="1"/>
  <c r="C77" i="1"/>
  <c r="C87" i="1" s="1"/>
  <c r="C75" i="1"/>
  <c r="B76" i="1"/>
  <c r="B65" i="1"/>
  <c r="B64" i="1"/>
  <c r="B63" i="1"/>
  <c r="B60" i="1"/>
  <c r="O29" i="1"/>
  <c r="C94" i="1" s="1"/>
  <c r="O30" i="1"/>
  <c r="O33" i="1"/>
  <c r="O34" i="1"/>
  <c r="C86" i="1" s="1"/>
  <c r="C88" i="1" s="1"/>
  <c r="O35" i="1"/>
  <c r="C63" i="1" s="1"/>
  <c r="O36" i="1"/>
  <c r="C84" i="1" s="1"/>
  <c r="O37" i="1"/>
  <c r="C64" i="1" s="1"/>
  <c r="O39" i="1"/>
  <c r="C66" i="1" s="1"/>
  <c r="O42" i="1"/>
  <c r="C69" i="1" s="1"/>
  <c r="O46" i="1"/>
  <c r="C73" i="1" s="1"/>
  <c r="O47" i="1"/>
  <c r="C74" i="1" s="1"/>
  <c r="O48" i="1"/>
  <c r="O28" i="1"/>
  <c r="C93" i="1" s="1"/>
  <c r="C51" i="1"/>
  <c r="E50" i="1"/>
  <c r="F50" i="1"/>
  <c r="G50" i="1"/>
  <c r="H50" i="1"/>
  <c r="I50" i="1"/>
  <c r="J50" i="1"/>
  <c r="K50" i="1"/>
  <c r="L50" i="1"/>
  <c r="M50" i="1"/>
  <c r="N50" i="1"/>
  <c r="D50" i="1"/>
  <c r="O50" i="1" s="1"/>
  <c r="C76" i="1" s="1"/>
  <c r="E49" i="1"/>
  <c r="F49" i="1"/>
  <c r="G49" i="1"/>
  <c r="H49" i="1"/>
  <c r="I49" i="1"/>
  <c r="J49" i="1"/>
  <c r="K49" i="1"/>
  <c r="L49" i="1"/>
  <c r="M49" i="1"/>
  <c r="N49" i="1"/>
  <c r="D49" i="1"/>
  <c r="D40" i="1"/>
  <c r="E40" i="1"/>
  <c r="E41" i="1" s="1"/>
  <c r="F40" i="1"/>
  <c r="F41" i="1" s="1"/>
  <c r="G40" i="1"/>
  <c r="G41" i="1" s="1"/>
  <c r="H40" i="1"/>
  <c r="H41" i="1" s="1"/>
  <c r="I40" i="1"/>
  <c r="I41" i="1" s="1"/>
  <c r="J40" i="1"/>
  <c r="J41" i="1" s="1"/>
  <c r="K40" i="1"/>
  <c r="K41" i="1" s="1"/>
  <c r="L40" i="1"/>
  <c r="L41" i="1" s="1"/>
  <c r="M40" i="1"/>
  <c r="M41" i="1" s="1"/>
  <c r="N40" i="1"/>
  <c r="N41" i="1" s="1"/>
  <c r="C32" i="1"/>
  <c r="J13" i="1"/>
  <c r="J15" i="1" s="1"/>
  <c r="I13" i="1"/>
  <c r="I15" i="1" s="1"/>
  <c r="J9" i="1"/>
  <c r="J11" i="1" s="1"/>
  <c r="I9" i="1"/>
  <c r="J5" i="1"/>
  <c r="I5" i="1"/>
  <c r="D14" i="1"/>
  <c r="E14" i="1"/>
  <c r="F14" i="1"/>
  <c r="G14" i="1"/>
  <c r="H14" i="1"/>
  <c r="I14" i="1"/>
  <c r="J14" i="1"/>
  <c r="K14" i="1"/>
  <c r="L14" i="1"/>
  <c r="M14" i="1"/>
  <c r="N14" i="1"/>
  <c r="C14" i="1"/>
  <c r="D13" i="1"/>
  <c r="D15" i="1" s="1"/>
  <c r="E13" i="1"/>
  <c r="E15" i="1" s="1"/>
  <c r="F13" i="1"/>
  <c r="F15" i="1" s="1"/>
  <c r="G13" i="1"/>
  <c r="G15" i="1" s="1"/>
  <c r="H13" i="1"/>
  <c r="H15" i="1" s="1"/>
  <c r="K13" i="1"/>
  <c r="K15" i="1" s="1"/>
  <c r="L13" i="1"/>
  <c r="L15" i="1" s="1"/>
  <c r="M13" i="1"/>
  <c r="M15" i="1" s="1"/>
  <c r="N13" i="1"/>
  <c r="N15" i="1" s="1"/>
  <c r="C13" i="1"/>
  <c r="C15" i="1" s="1"/>
  <c r="D10" i="1"/>
  <c r="E10" i="1"/>
  <c r="F10" i="1"/>
  <c r="G10" i="1"/>
  <c r="H10" i="1"/>
  <c r="I10" i="1"/>
  <c r="J10" i="1"/>
  <c r="K10" i="1"/>
  <c r="L10" i="1"/>
  <c r="M10" i="1"/>
  <c r="N10" i="1"/>
  <c r="C10" i="1"/>
  <c r="D9" i="1"/>
  <c r="D11" i="1" s="1"/>
  <c r="E9" i="1"/>
  <c r="E11" i="1" s="1"/>
  <c r="F9" i="1"/>
  <c r="F11" i="1" s="1"/>
  <c r="G9" i="1"/>
  <c r="G11" i="1" s="1"/>
  <c r="H9" i="1"/>
  <c r="H11" i="1" s="1"/>
  <c r="K9" i="1"/>
  <c r="K11" i="1" s="1"/>
  <c r="L9" i="1"/>
  <c r="L11" i="1" s="1"/>
  <c r="M9" i="1"/>
  <c r="M11" i="1" s="1"/>
  <c r="N9" i="1"/>
  <c r="N11" i="1" s="1"/>
  <c r="C9" i="1"/>
  <c r="C11" i="1" s="1"/>
  <c r="I7" i="1"/>
  <c r="D5" i="1"/>
  <c r="D7" i="1" s="1"/>
  <c r="E5" i="1"/>
  <c r="E7" i="1" s="1"/>
  <c r="F5" i="1"/>
  <c r="F7" i="1" s="1"/>
  <c r="G5" i="1"/>
  <c r="H5" i="1"/>
  <c r="H7" i="1" s="1"/>
  <c r="K5" i="1"/>
  <c r="L5" i="1"/>
  <c r="M5" i="1"/>
  <c r="N5" i="1"/>
  <c r="N7" i="1" s="1"/>
  <c r="C5" i="1"/>
  <c r="C7" i="1" s="1"/>
  <c r="D6" i="1"/>
  <c r="E6" i="1"/>
  <c r="F6" i="1"/>
  <c r="G6" i="1"/>
  <c r="H6" i="1"/>
  <c r="I6" i="1"/>
  <c r="J6" i="1"/>
  <c r="K6" i="1"/>
  <c r="L6" i="1"/>
  <c r="M6" i="1"/>
  <c r="N6" i="1"/>
  <c r="C6" i="1"/>
  <c r="E60" i="1" l="1"/>
  <c r="E61" i="1" s="1"/>
  <c r="E79" i="1" s="1"/>
  <c r="E95" i="1" s="1"/>
  <c r="E96" i="1" s="1"/>
  <c r="E98" i="1" s="1"/>
  <c r="O49" i="1"/>
  <c r="O40" i="1"/>
  <c r="C67" i="1" s="1"/>
  <c r="C92" i="1"/>
  <c r="D41" i="1"/>
  <c r="O41" i="1" s="1"/>
  <c r="C68" i="1" s="1"/>
  <c r="C52" i="1"/>
  <c r="C53" i="1" s="1"/>
  <c r="D26" i="1" s="1"/>
  <c r="L16" i="1"/>
  <c r="L38" i="1" s="1"/>
  <c r="F17" i="1"/>
  <c r="F31" i="1" s="1"/>
  <c r="N17" i="1"/>
  <c r="N31" i="1" s="1"/>
  <c r="L7" i="1"/>
  <c r="L17" i="1" s="1"/>
  <c r="L31" i="1" s="1"/>
  <c r="H16" i="1"/>
  <c r="H38" i="1" s="1"/>
  <c r="K16" i="1"/>
  <c r="K38" i="1" s="1"/>
  <c r="F16" i="1"/>
  <c r="H17" i="1"/>
  <c r="H31" i="1" s="1"/>
  <c r="D17" i="1"/>
  <c r="D31" i="1" s="1"/>
  <c r="N16" i="1"/>
  <c r="N38" i="1" s="1"/>
  <c r="D16" i="1"/>
  <c r="D38" i="1" s="1"/>
  <c r="M16" i="1"/>
  <c r="M38" i="1" s="1"/>
  <c r="G16" i="1"/>
  <c r="G38" i="1" s="1"/>
  <c r="C17" i="1"/>
  <c r="E17" i="1"/>
  <c r="E31" i="1" s="1"/>
  <c r="G7" i="1"/>
  <c r="G17" i="1" s="1"/>
  <c r="G31" i="1" s="1"/>
  <c r="K7" i="1"/>
  <c r="K17" i="1" s="1"/>
  <c r="K31" i="1" s="1"/>
  <c r="C16" i="1"/>
  <c r="E16" i="1"/>
  <c r="E38" i="1" s="1"/>
  <c r="M7" i="1"/>
  <c r="M17" i="1" s="1"/>
  <c r="I16" i="1"/>
  <c r="I38" i="1" s="1"/>
  <c r="J16" i="1"/>
  <c r="J38" i="1" s="1"/>
  <c r="I11" i="1"/>
  <c r="I17" i="1" s="1"/>
  <c r="I31" i="1" s="1"/>
  <c r="J7" i="1"/>
  <c r="J17" i="1" s="1"/>
  <c r="J31" i="1" s="1"/>
  <c r="K32" i="1" l="1"/>
  <c r="K45" i="1"/>
  <c r="K43" i="1"/>
  <c r="K51" i="1" s="1"/>
  <c r="D45" i="1"/>
  <c r="D32" i="1"/>
  <c r="D43" i="1"/>
  <c r="I43" i="1"/>
  <c r="I51" i="1" s="1"/>
  <c r="I32" i="1"/>
  <c r="I45" i="1"/>
  <c r="E44" i="1"/>
  <c r="E43" i="1"/>
  <c r="E32" i="1"/>
  <c r="E45" i="1"/>
  <c r="D44" i="1"/>
  <c r="F18" i="1"/>
  <c r="F38" i="1"/>
  <c r="N45" i="1"/>
  <c r="N43" i="1"/>
  <c r="N32" i="1"/>
  <c r="J44" i="1"/>
  <c r="N44" i="1"/>
  <c r="K44" i="1"/>
  <c r="F45" i="1"/>
  <c r="F43" i="1"/>
  <c r="F32" i="1"/>
  <c r="I44" i="1"/>
  <c r="G44" i="1"/>
  <c r="H44" i="1"/>
  <c r="L44" i="1"/>
  <c r="L51" i="1" s="1"/>
  <c r="J45" i="1"/>
  <c r="J43" i="1"/>
  <c r="J51" i="1" s="1"/>
  <c r="J32" i="1"/>
  <c r="M18" i="1"/>
  <c r="M31" i="1"/>
  <c r="G32" i="1"/>
  <c r="G45" i="1"/>
  <c r="G43" i="1"/>
  <c r="M44" i="1"/>
  <c r="H43" i="1"/>
  <c r="H32" i="1"/>
  <c r="H45" i="1"/>
  <c r="L43" i="1"/>
  <c r="L32" i="1"/>
  <c r="L45" i="1"/>
  <c r="G18" i="1"/>
  <c r="H18" i="1"/>
  <c r="L18" i="1"/>
  <c r="N18" i="1"/>
  <c r="K18" i="1"/>
  <c r="D18" i="1"/>
  <c r="C18" i="1"/>
  <c r="E18" i="1"/>
  <c r="I18" i="1"/>
  <c r="J18" i="1"/>
  <c r="L52" i="1" l="1"/>
  <c r="H51" i="1"/>
  <c r="E51" i="1"/>
  <c r="E52" i="1" s="1"/>
  <c r="G51" i="1"/>
  <c r="N51" i="1"/>
  <c r="J52" i="1"/>
  <c r="O44" i="1"/>
  <c r="C71" i="1" s="1"/>
  <c r="I52" i="1"/>
  <c r="K52" i="1"/>
  <c r="G52" i="1"/>
  <c r="F51" i="1"/>
  <c r="F52" i="1" s="1"/>
  <c r="F44" i="1"/>
  <c r="O38" i="1"/>
  <c r="C65" i="1" s="1"/>
  <c r="M43" i="1"/>
  <c r="M32" i="1"/>
  <c r="M45" i="1"/>
  <c r="O45" i="1" s="1"/>
  <c r="C72" i="1" s="1"/>
  <c r="N52" i="1"/>
  <c r="O43" i="1"/>
  <c r="C70" i="1" s="1"/>
  <c r="H52" i="1"/>
  <c r="D51" i="1"/>
  <c r="D52" i="1" s="1"/>
  <c r="O31" i="1"/>
  <c r="C60" i="1" s="1"/>
  <c r="C61" i="1" s="1"/>
  <c r="D53" i="1" l="1"/>
  <c r="E26" i="1" s="1"/>
  <c r="E53" i="1" s="1"/>
  <c r="F26" i="1" s="1"/>
  <c r="F53" i="1" s="1"/>
  <c r="G26" i="1" s="1"/>
  <c r="G53" i="1" s="1"/>
  <c r="H26" i="1" s="1"/>
  <c r="H53" i="1" s="1"/>
  <c r="I26" i="1" s="1"/>
  <c r="I53" i="1" s="1"/>
  <c r="J26" i="1" s="1"/>
  <c r="J53" i="1" s="1"/>
  <c r="K26" i="1" s="1"/>
  <c r="K53" i="1" s="1"/>
  <c r="L26" i="1" s="1"/>
  <c r="L53" i="1" s="1"/>
  <c r="M26" i="1" s="1"/>
  <c r="C78" i="1"/>
  <c r="C79" i="1" s="1"/>
  <c r="C95" i="1" s="1"/>
  <c r="C96" i="1" s="1"/>
  <c r="M51" i="1"/>
  <c r="M52" i="1" s="1"/>
  <c r="O52" i="1" s="1"/>
  <c r="M53" i="1" l="1"/>
  <c r="N26" i="1" s="1"/>
  <c r="N53" i="1" s="1"/>
  <c r="C83" i="1" s="1"/>
  <c r="C85" i="1" s="1"/>
  <c r="C89" i="1" s="1"/>
</calcChain>
</file>

<file path=xl/comments1.xml><?xml version="1.0" encoding="utf-8"?>
<comments xmlns="http://schemas.openxmlformats.org/spreadsheetml/2006/main">
  <authors>
    <author>moroz</author>
  </authors>
  <commentList>
    <comment ref="C26" authorId="0">
      <text>
        <r>
          <rPr>
            <b/>
            <sz val="8"/>
            <color indexed="81"/>
            <rFont val="Tahoma"/>
            <family val="2"/>
            <charset val="186"/>
          </rPr>
          <t>moroz:</t>
        </r>
        <r>
          <rPr>
            <sz val="8"/>
            <color indexed="81"/>
            <rFont val="Tahoma"/>
            <family val="2"/>
            <charset val="186"/>
          </rPr>
          <t xml:space="preserve">
из баланса  за прошлый год
" Деньги"</t>
        </r>
      </text>
    </comment>
  </commentList>
</comments>
</file>

<file path=xl/sharedStrings.xml><?xml version="1.0" encoding="utf-8"?>
<sst xmlns="http://schemas.openxmlformats.org/spreadsheetml/2006/main" count="82" uniqueCount="64">
  <si>
    <t>План доходов</t>
  </si>
  <si>
    <t>Доход</t>
  </si>
  <si>
    <t>8:30-17:00</t>
  </si>
  <si>
    <t>Завтраки цена</t>
  </si>
  <si>
    <t>Себестоимость завтрака</t>
  </si>
  <si>
    <t>Доход от завтаков</t>
  </si>
  <si>
    <t>Количество мес</t>
  </si>
  <si>
    <t>Обеды цена</t>
  </si>
  <si>
    <t>Себестоимость обедов</t>
  </si>
  <si>
    <t>Доход от обедов</t>
  </si>
  <si>
    <t>Полдник цена</t>
  </si>
  <si>
    <t>Себестоимость</t>
  </si>
  <si>
    <t>Доход от полдников</t>
  </si>
  <si>
    <t>Себестоимость продаж</t>
  </si>
  <si>
    <t>Доход мес</t>
  </si>
  <si>
    <t>Прогноз денежного потока</t>
  </si>
  <si>
    <t>Деньги на начало</t>
  </si>
  <si>
    <t>Поступления</t>
  </si>
  <si>
    <t>Внесение собств. Капитала</t>
  </si>
  <si>
    <t>Помощь ЕАС</t>
  </si>
  <si>
    <t>Ссуда</t>
  </si>
  <si>
    <t>Доход от продаж</t>
  </si>
  <si>
    <t>Платежи</t>
  </si>
  <si>
    <t>Покупка оборудования</t>
  </si>
  <si>
    <t>Ремонт и подготовка помещения</t>
  </si>
  <si>
    <t>Запасы</t>
  </si>
  <si>
    <t>Стартовые расходы</t>
  </si>
  <si>
    <t>Аренда</t>
  </si>
  <si>
    <t>Зарплата</t>
  </si>
  <si>
    <t>Социальные налоги</t>
  </si>
  <si>
    <t>Связь и интернет</t>
  </si>
  <si>
    <t>Банковские расходы</t>
  </si>
  <si>
    <t>Списание продуктов</t>
  </si>
  <si>
    <t>Маркетинг</t>
  </si>
  <si>
    <t>Транспортные расходы</t>
  </si>
  <si>
    <t>Вывоз мусора</t>
  </si>
  <si>
    <t>Коммунальные расходы: тепло, вода, эл-во</t>
  </si>
  <si>
    <t>Возврат ссуды</t>
  </si>
  <si>
    <t>Интресс</t>
  </si>
  <si>
    <t>Всего платежей</t>
  </si>
  <si>
    <t>Сальдо</t>
  </si>
  <si>
    <t>Всего поступлений</t>
  </si>
  <si>
    <t>Деньги на конец</t>
  </si>
  <si>
    <t>Прогнозный Отчёт о прибыли</t>
  </si>
  <si>
    <t>Доходы:</t>
  </si>
  <si>
    <t>Всего доходов:</t>
  </si>
  <si>
    <t>Расходы:</t>
  </si>
  <si>
    <t>Амортизация</t>
  </si>
  <si>
    <t>Всего расходов</t>
  </si>
  <si>
    <t>Прибыль</t>
  </si>
  <si>
    <t xml:space="preserve"> Прогнозный Баланс</t>
  </si>
  <si>
    <t>Актив</t>
  </si>
  <si>
    <t>Деньги</t>
  </si>
  <si>
    <t>Всего оборотное</t>
  </si>
  <si>
    <t>Основное имущ</t>
  </si>
  <si>
    <t>Всего основное</t>
  </si>
  <si>
    <t>Всего актив</t>
  </si>
  <si>
    <t>Пассив</t>
  </si>
  <si>
    <t>Паевой капитал</t>
  </si>
  <si>
    <t>ЕАС помощь</t>
  </si>
  <si>
    <t>Всего пассив</t>
  </si>
  <si>
    <t>Catering цена</t>
  </si>
  <si>
    <t>Количество</t>
  </si>
  <si>
    <t>Доход от Catering'a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</si>
</sst>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6" xfId="0" applyBorder="1"/>
    <xf numFmtId="0" fontId="0" fillId="0" borderId="9" xfId="0" applyFont="1" applyBorder="1"/>
    <xf numFmtId="0" fontId="0" fillId="0" borderId="10" xfId="0" applyFont="1" applyBorder="1"/>
    <xf numFmtId="0" fontId="2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1" fontId="0" fillId="0" borderId="1" xfId="0" applyNumberFormat="1" applyBorder="1"/>
    <xf numFmtId="9" fontId="0" fillId="0" borderId="0" xfId="0" applyNumberFormat="1"/>
    <xf numFmtId="0" fontId="0" fillId="0" borderId="1" xfId="0" applyFill="1" applyBorder="1"/>
    <xf numFmtId="0" fontId="2" fillId="0" borderId="1" xfId="0" applyFont="1" applyBorder="1" applyAlignment="1">
      <alignment horizontal="right"/>
    </xf>
    <xf numFmtId="0" fontId="0" fillId="0" borderId="12" xfId="0" applyFont="1" applyBorder="1"/>
    <xf numFmtId="0" fontId="0" fillId="0" borderId="0" xfId="0" applyBorder="1"/>
    <xf numFmtId="0" fontId="0" fillId="0" borderId="13" xfId="0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Font="1" applyBorder="1"/>
    <xf numFmtId="0" fontId="0" fillId="0" borderId="15" xfId="0" applyBorder="1"/>
    <xf numFmtId="0" fontId="0" fillId="0" borderId="12" xfId="0" applyBorder="1"/>
    <xf numFmtId="0" fontId="1" fillId="0" borderId="6" xfId="0" applyFont="1" applyFill="1" applyBorder="1"/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1" fillId="0" borderId="19" xfId="0" applyFont="1" applyBorder="1"/>
    <xf numFmtId="0" fontId="0" fillId="0" borderId="20" xfId="0" applyBorder="1"/>
    <xf numFmtId="0" fontId="0" fillId="0" borderId="14" xfId="0" applyBorder="1"/>
    <xf numFmtId="0" fontId="1" fillId="0" borderId="21" xfId="0" applyFont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4" xfId="0" applyFont="1" applyBorder="1"/>
    <xf numFmtId="0" fontId="0" fillId="0" borderId="18" xfId="0" applyBorder="1"/>
    <xf numFmtId="0" fontId="1" fillId="0" borderId="9" xfId="0" applyFont="1" applyFill="1" applyBorder="1"/>
    <xf numFmtId="0" fontId="0" fillId="0" borderId="8" xfId="0" applyFill="1" applyBorder="1"/>
    <xf numFmtId="0" fontId="0" fillId="0" borderId="16" xfId="0" applyFill="1" applyBorder="1"/>
    <xf numFmtId="1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8"/>
  <sheetViews>
    <sheetView tabSelected="1" zoomScale="130" zoomScaleNormal="130" workbookViewId="0">
      <pane xSplit="2" topLeftCell="D1" activePane="topRight" state="frozen"/>
      <selection activeCell="A21" sqref="A21"/>
      <selection pane="topRight" activeCell="Q3" sqref="Q3"/>
    </sheetView>
  </sheetViews>
  <sheetFormatPr defaultRowHeight="15" x14ac:dyDescent="0.25"/>
  <cols>
    <col min="1" max="1" width="4.140625" customWidth="1"/>
    <col min="2" max="2" width="26.28515625" customWidth="1"/>
    <col min="4" max="4" width="10.85546875" customWidth="1"/>
    <col min="5" max="5" width="7.5703125" customWidth="1"/>
    <col min="6" max="6" width="7.140625" customWidth="1"/>
    <col min="7" max="7" width="7.7109375" customWidth="1"/>
    <col min="8" max="8" width="7.42578125" customWidth="1"/>
    <col min="9" max="9" width="7.5703125" customWidth="1"/>
    <col min="10" max="10" width="7.42578125" customWidth="1"/>
    <col min="11" max="11" width="7.85546875" customWidth="1"/>
    <col min="12" max="13" width="7.5703125" customWidth="1"/>
    <col min="14" max="14" width="8.7109375" customWidth="1"/>
    <col min="15" max="15" width="7.85546875" customWidth="1"/>
    <col min="16" max="16" width="8.140625" customWidth="1"/>
  </cols>
  <sheetData>
    <row r="1" spans="1:19" x14ac:dyDescent="0.25">
      <c r="C1" t="s">
        <v>2</v>
      </c>
      <c r="E1">
        <v>600</v>
      </c>
      <c r="G1">
        <v>5</v>
      </c>
      <c r="H1" s="20">
        <v>0.09</v>
      </c>
    </row>
    <row r="2" spans="1:19" ht="15.75" thickBot="1" x14ac:dyDescent="0.3">
      <c r="A2" t="s">
        <v>0</v>
      </c>
      <c r="Q2" s="20">
        <v>0.8</v>
      </c>
      <c r="S2" s="20">
        <f>100%-Q2</f>
        <v>0.19999999999999996</v>
      </c>
    </row>
    <row r="3" spans="1:19" x14ac:dyDescent="0.25">
      <c r="B3" s="2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3">
        <v>12</v>
      </c>
      <c r="O3" s="21">
        <v>2012</v>
      </c>
      <c r="P3" s="21">
        <v>2013</v>
      </c>
      <c r="Q3" s="21">
        <v>2014</v>
      </c>
    </row>
    <row r="4" spans="1:19" x14ac:dyDescent="0.25">
      <c r="B4" s="4" t="s">
        <v>3</v>
      </c>
      <c r="C4" s="1">
        <v>2.5</v>
      </c>
      <c r="D4" s="1">
        <v>2.5</v>
      </c>
      <c r="E4" s="1">
        <v>2.5</v>
      </c>
      <c r="F4" s="1">
        <v>2.5</v>
      </c>
      <c r="G4" s="1">
        <v>2.5</v>
      </c>
      <c r="H4" s="1">
        <v>2.5</v>
      </c>
      <c r="I4" s="1">
        <v>2.5</v>
      </c>
      <c r="J4" s="1">
        <v>2.5</v>
      </c>
      <c r="K4" s="1">
        <v>2.5</v>
      </c>
      <c r="L4" s="1">
        <v>2.5</v>
      </c>
      <c r="M4" s="1">
        <v>2.5</v>
      </c>
      <c r="N4" s="32">
        <v>2.5</v>
      </c>
      <c r="O4" s="1"/>
      <c r="P4" s="1"/>
      <c r="Q4" s="1"/>
    </row>
    <row r="5" spans="1:19" x14ac:dyDescent="0.25">
      <c r="B5" s="4" t="s">
        <v>6</v>
      </c>
      <c r="C5" s="1">
        <f>$E$1*5%*22</f>
        <v>660</v>
      </c>
      <c r="D5" s="1">
        <f t="shared" ref="D5:N5" si="0">$E$1*5%*22</f>
        <v>660</v>
      </c>
      <c r="E5" s="1">
        <f t="shared" si="0"/>
        <v>660</v>
      </c>
      <c r="F5" s="1">
        <f t="shared" si="0"/>
        <v>660</v>
      </c>
      <c r="G5" s="1">
        <f t="shared" si="0"/>
        <v>660</v>
      </c>
      <c r="H5" s="1">
        <f t="shared" si="0"/>
        <v>660</v>
      </c>
      <c r="I5" s="1">
        <f>$E$1*5%*22/2</f>
        <v>330</v>
      </c>
      <c r="J5" s="1">
        <f>$E$1*5%*22/2</f>
        <v>330</v>
      </c>
      <c r="K5" s="1">
        <f t="shared" si="0"/>
        <v>660</v>
      </c>
      <c r="L5" s="1">
        <f t="shared" si="0"/>
        <v>660</v>
      </c>
      <c r="M5" s="1">
        <f t="shared" si="0"/>
        <v>660</v>
      </c>
      <c r="N5" s="32">
        <f t="shared" si="0"/>
        <v>660</v>
      </c>
      <c r="O5" s="1"/>
      <c r="P5" s="1"/>
      <c r="Q5" s="1"/>
    </row>
    <row r="6" spans="1:19" ht="15.75" thickBot="1" x14ac:dyDescent="0.3">
      <c r="B6" s="5" t="s">
        <v>4</v>
      </c>
      <c r="C6" s="6">
        <f>C4/3</f>
        <v>0.83333333333333337</v>
      </c>
      <c r="D6" s="6">
        <f t="shared" ref="D6:N6" si="1">D4/3</f>
        <v>0.83333333333333337</v>
      </c>
      <c r="E6" s="6">
        <f t="shared" si="1"/>
        <v>0.83333333333333337</v>
      </c>
      <c r="F6" s="6">
        <f t="shared" si="1"/>
        <v>0.83333333333333337</v>
      </c>
      <c r="G6" s="6">
        <f t="shared" si="1"/>
        <v>0.83333333333333337</v>
      </c>
      <c r="H6" s="6">
        <f t="shared" si="1"/>
        <v>0.83333333333333337</v>
      </c>
      <c r="I6" s="6">
        <f t="shared" si="1"/>
        <v>0.83333333333333337</v>
      </c>
      <c r="J6" s="6">
        <f t="shared" si="1"/>
        <v>0.83333333333333337</v>
      </c>
      <c r="K6" s="6">
        <f t="shared" si="1"/>
        <v>0.83333333333333337</v>
      </c>
      <c r="L6" s="6">
        <f t="shared" si="1"/>
        <v>0.83333333333333337</v>
      </c>
      <c r="M6" s="6">
        <f t="shared" si="1"/>
        <v>0.83333333333333337</v>
      </c>
      <c r="N6" s="34">
        <f t="shared" si="1"/>
        <v>0.83333333333333337</v>
      </c>
      <c r="O6" s="14"/>
      <c r="P6" s="14"/>
      <c r="Q6" s="14"/>
    </row>
    <row r="7" spans="1:19" ht="15.75" thickBot="1" x14ac:dyDescent="0.3">
      <c r="B7" s="9" t="s">
        <v>5</v>
      </c>
      <c r="C7" s="10">
        <f>C4*C5</f>
        <v>1650</v>
      </c>
      <c r="D7" s="10">
        <f t="shared" ref="D7:N7" si="2">D4*D5</f>
        <v>1650</v>
      </c>
      <c r="E7" s="10">
        <f t="shared" si="2"/>
        <v>1650</v>
      </c>
      <c r="F7" s="10">
        <f t="shared" si="2"/>
        <v>1650</v>
      </c>
      <c r="G7" s="10">
        <f t="shared" si="2"/>
        <v>1650</v>
      </c>
      <c r="H7" s="10">
        <f t="shared" si="2"/>
        <v>1650</v>
      </c>
      <c r="I7" s="10">
        <f t="shared" si="2"/>
        <v>825</v>
      </c>
      <c r="J7" s="10">
        <f t="shared" si="2"/>
        <v>825</v>
      </c>
      <c r="K7" s="10">
        <f t="shared" si="2"/>
        <v>1650</v>
      </c>
      <c r="L7" s="10">
        <f t="shared" si="2"/>
        <v>1650</v>
      </c>
      <c r="M7" s="10">
        <f t="shared" si="2"/>
        <v>1650</v>
      </c>
      <c r="N7" s="35">
        <f t="shared" si="2"/>
        <v>1650</v>
      </c>
      <c r="O7" s="9">
        <f>SUM(C7:N7)</f>
        <v>18150</v>
      </c>
      <c r="P7" s="10">
        <f>O7</f>
        <v>18150</v>
      </c>
      <c r="Q7" s="11">
        <f>P7*Q2</f>
        <v>14520</v>
      </c>
    </row>
    <row r="8" spans="1:19" x14ac:dyDescent="0.25">
      <c r="B8" s="7" t="s">
        <v>7</v>
      </c>
      <c r="C8" s="8">
        <v>3.5</v>
      </c>
      <c r="D8" s="8">
        <v>3.5</v>
      </c>
      <c r="E8" s="8">
        <v>3.5</v>
      </c>
      <c r="F8" s="8">
        <v>3.5</v>
      </c>
      <c r="G8" s="8">
        <v>3.5</v>
      </c>
      <c r="H8" s="8">
        <v>3.5</v>
      </c>
      <c r="I8" s="8">
        <v>3.5</v>
      </c>
      <c r="J8" s="8">
        <v>3.5</v>
      </c>
      <c r="K8" s="8">
        <v>3.5</v>
      </c>
      <c r="L8" s="8">
        <v>3.5</v>
      </c>
      <c r="M8" s="8">
        <v>3.5</v>
      </c>
      <c r="N8" s="36">
        <v>3.5</v>
      </c>
      <c r="O8" s="8"/>
      <c r="P8" s="8"/>
      <c r="Q8" s="8"/>
    </row>
    <row r="9" spans="1:19" x14ac:dyDescent="0.25">
      <c r="B9" s="4" t="s">
        <v>6</v>
      </c>
      <c r="C9" s="1">
        <f>$E$1*50%*22</f>
        <v>6600</v>
      </c>
      <c r="D9" s="1">
        <f t="shared" ref="D9:N9" si="3">$E$1*50%*22</f>
        <v>6600</v>
      </c>
      <c r="E9" s="1">
        <f t="shared" si="3"/>
        <v>6600</v>
      </c>
      <c r="F9" s="1">
        <f t="shared" si="3"/>
        <v>6600</v>
      </c>
      <c r="G9" s="1">
        <f t="shared" si="3"/>
        <v>6600</v>
      </c>
      <c r="H9" s="1">
        <f t="shared" si="3"/>
        <v>6600</v>
      </c>
      <c r="I9" s="1">
        <f>$E$1*50%*22/2</f>
        <v>3300</v>
      </c>
      <c r="J9" s="1">
        <f>$E$1*50%*22/2</f>
        <v>3300</v>
      </c>
      <c r="K9" s="1">
        <f t="shared" si="3"/>
        <v>6600</v>
      </c>
      <c r="L9" s="1">
        <f t="shared" si="3"/>
        <v>6600</v>
      </c>
      <c r="M9" s="1">
        <f t="shared" si="3"/>
        <v>6600</v>
      </c>
      <c r="N9" s="32">
        <f t="shared" si="3"/>
        <v>6600</v>
      </c>
      <c r="O9" s="1"/>
      <c r="P9" s="1"/>
      <c r="Q9" s="1"/>
    </row>
    <row r="10" spans="1:19" ht="15.75" thickBot="1" x14ac:dyDescent="0.3">
      <c r="B10" s="5" t="s">
        <v>8</v>
      </c>
      <c r="C10" s="6">
        <f>C8/3</f>
        <v>1.1666666666666667</v>
      </c>
      <c r="D10" s="6">
        <f t="shared" ref="D10:N10" si="4">D8/3</f>
        <v>1.1666666666666667</v>
      </c>
      <c r="E10" s="6">
        <f t="shared" si="4"/>
        <v>1.1666666666666667</v>
      </c>
      <c r="F10" s="6">
        <f t="shared" si="4"/>
        <v>1.1666666666666667</v>
      </c>
      <c r="G10" s="6">
        <f t="shared" si="4"/>
        <v>1.1666666666666667</v>
      </c>
      <c r="H10" s="6">
        <f t="shared" si="4"/>
        <v>1.1666666666666667</v>
      </c>
      <c r="I10" s="6">
        <f t="shared" si="4"/>
        <v>1.1666666666666667</v>
      </c>
      <c r="J10" s="6">
        <f t="shared" si="4"/>
        <v>1.1666666666666667</v>
      </c>
      <c r="K10" s="6">
        <f t="shared" si="4"/>
        <v>1.1666666666666667</v>
      </c>
      <c r="L10" s="6">
        <f t="shared" si="4"/>
        <v>1.1666666666666667</v>
      </c>
      <c r="M10" s="6">
        <f t="shared" si="4"/>
        <v>1.1666666666666667</v>
      </c>
      <c r="N10" s="34">
        <f t="shared" si="4"/>
        <v>1.1666666666666667</v>
      </c>
      <c r="O10" s="14"/>
      <c r="P10" s="14"/>
      <c r="Q10" s="14"/>
    </row>
    <row r="11" spans="1:19" ht="15.75" thickBot="1" x14ac:dyDescent="0.3">
      <c r="B11" s="9" t="s">
        <v>9</v>
      </c>
      <c r="C11" s="10">
        <f>C8*C9</f>
        <v>23100</v>
      </c>
      <c r="D11" s="10">
        <f t="shared" ref="D11:N11" si="5">D8*D9</f>
        <v>23100</v>
      </c>
      <c r="E11" s="10">
        <f t="shared" si="5"/>
        <v>23100</v>
      </c>
      <c r="F11" s="10">
        <f t="shared" si="5"/>
        <v>23100</v>
      </c>
      <c r="G11" s="10">
        <f t="shared" si="5"/>
        <v>23100</v>
      </c>
      <c r="H11" s="10">
        <f t="shared" si="5"/>
        <v>23100</v>
      </c>
      <c r="I11" s="10">
        <f t="shared" si="5"/>
        <v>11550</v>
      </c>
      <c r="J11" s="10">
        <f t="shared" si="5"/>
        <v>11550</v>
      </c>
      <c r="K11" s="10">
        <f t="shared" si="5"/>
        <v>23100</v>
      </c>
      <c r="L11" s="10">
        <f t="shared" si="5"/>
        <v>23100</v>
      </c>
      <c r="M11" s="35">
        <f t="shared" si="5"/>
        <v>23100</v>
      </c>
      <c r="N11" s="38">
        <f t="shared" si="5"/>
        <v>23100</v>
      </c>
      <c r="O11" s="10">
        <f>SUM(C11:N11)</f>
        <v>254100</v>
      </c>
      <c r="P11" s="10">
        <f>O11</f>
        <v>254100</v>
      </c>
      <c r="Q11" s="11">
        <f>P11*Q2</f>
        <v>203280</v>
      </c>
    </row>
    <row r="12" spans="1:19" x14ac:dyDescent="0.25">
      <c r="B12" s="7" t="s">
        <v>10</v>
      </c>
      <c r="C12" s="8">
        <v>2.5</v>
      </c>
      <c r="D12" s="8">
        <v>2.5</v>
      </c>
      <c r="E12" s="8">
        <v>2.5</v>
      </c>
      <c r="F12" s="8">
        <v>2.5</v>
      </c>
      <c r="G12" s="8">
        <v>2.5</v>
      </c>
      <c r="H12" s="8">
        <v>2.5</v>
      </c>
      <c r="I12" s="8">
        <v>2.5</v>
      </c>
      <c r="J12" s="8">
        <v>2.5</v>
      </c>
      <c r="K12" s="8">
        <v>2.5</v>
      </c>
      <c r="L12" s="8">
        <v>2.5</v>
      </c>
      <c r="M12" s="8">
        <v>2.5</v>
      </c>
      <c r="N12" s="36">
        <v>2.5</v>
      </c>
      <c r="O12" s="8"/>
      <c r="P12" s="8"/>
      <c r="Q12" s="8"/>
    </row>
    <row r="13" spans="1:19" x14ac:dyDescent="0.25">
      <c r="B13" s="4" t="s">
        <v>6</v>
      </c>
      <c r="C13" s="1">
        <f>$E$1*3%*22</f>
        <v>396</v>
      </c>
      <c r="D13" s="1">
        <f t="shared" ref="D13:N13" si="6">$E$1*3%*22</f>
        <v>396</v>
      </c>
      <c r="E13" s="1">
        <f t="shared" si="6"/>
        <v>396</v>
      </c>
      <c r="F13" s="1">
        <f t="shared" si="6"/>
        <v>396</v>
      </c>
      <c r="G13" s="1">
        <f t="shared" si="6"/>
        <v>396</v>
      </c>
      <c r="H13" s="1">
        <f t="shared" si="6"/>
        <v>396</v>
      </c>
      <c r="I13" s="1">
        <f>$E$1*3%*22/2</f>
        <v>198</v>
      </c>
      <c r="J13" s="1">
        <f>$E$1*3%*22/2</f>
        <v>198</v>
      </c>
      <c r="K13" s="1">
        <f t="shared" si="6"/>
        <v>396</v>
      </c>
      <c r="L13" s="1">
        <f t="shared" si="6"/>
        <v>396</v>
      </c>
      <c r="M13" s="1">
        <f t="shared" si="6"/>
        <v>396</v>
      </c>
      <c r="N13" s="32">
        <f t="shared" si="6"/>
        <v>396</v>
      </c>
      <c r="O13" s="1"/>
      <c r="P13" s="1"/>
      <c r="Q13" s="1"/>
    </row>
    <row r="14" spans="1:19" ht="15.75" thickBot="1" x14ac:dyDescent="0.3">
      <c r="B14" s="5" t="s">
        <v>11</v>
      </c>
      <c r="C14" s="6">
        <f>C12/3</f>
        <v>0.83333333333333337</v>
      </c>
      <c r="D14" s="6">
        <f t="shared" ref="D14:N14" si="7">D12/3</f>
        <v>0.83333333333333337</v>
      </c>
      <c r="E14" s="6">
        <f t="shared" si="7"/>
        <v>0.83333333333333337</v>
      </c>
      <c r="F14" s="6">
        <f t="shared" si="7"/>
        <v>0.83333333333333337</v>
      </c>
      <c r="G14" s="6">
        <f t="shared" si="7"/>
        <v>0.83333333333333337</v>
      </c>
      <c r="H14" s="6">
        <f t="shared" si="7"/>
        <v>0.83333333333333337</v>
      </c>
      <c r="I14" s="6">
        <f t="shared" si="7"/>
        <v>0.83333333333333337</v>
      </c>
      <c r="J14" s="6">
        <f t="shared" si="7"/>
        <v>0.83333333333333337</v>
      </c>
      <c r="K14" s="6">
        <f t="shared" si="7"/>
        <v>0.83333333333333337</v>
      </c>
      <c r="L14" s="6">
        <f t="shared" si="7"/>
        <v>0.83333333333333337</v>
      </c>
      <c r="M14" s="6">
        <f t="shared" si="7"/>
        <v>0.83333333333333337</v>
      </c>
      <c r="N14" s="34">
        <f t="shared" si="7"/>
        <v>0.83333333333333337</v>
      </c>
      <c r="O14" s="14"/>
      <c r="P14" s="14"/>
      <c r="Q14" s="14"/>
    </row>
    <row r="15" spans="1:19" ht="15.75" thickBot="1" x14ac:dyDescent="0.3">
      <c r="B15" s="9" t="s">
        <v>12</v>
      </c>
      <c r="C15" s="10">
        <f>C12*C13</f>
        <v>990</v>
      </c>
      <c r="D15" s="10">
        <f t="shared" ref="D15:N15" si="8">D12*D13</f>
        <v>990</v>
      </c>
      <c r="E15" s="10">
        <f t="shared" si="8"/>
        <v>990</v>
      </c>
      <c r="F15" s="10">
        <f t="shared" si="8"/>
        <v>990</v>
      </c>
      <c r="G15" s="10">
        <f t="shared" si="8"/>
        <v>990</v>
      </c>
      <c r="H15" s="10">
        <f t="shared" si="8"/>
        <v>990</v>
      </c>
      <c r="I15" s="10">
        <f t="shared" si="8"/>
        <v>495</v>
      </c>
      <c r="J15" s="10">
        <f t="shared" si="8"/>
        <v>495</v>
      </c>
      <c r="K15" s="10">
        <f t="shared" si="8"/>
        <v>990</v>
      </c>
      <c r="L15" s="10">
        <f t="shared" si="8"/>
        <v>990</v>
      </c>
      <c r="M15" s="10">
        <f t="shared" si="8"/>
        <v>990</v>
      </c>
      <c r="N15" s="35">
        <f t="shared" si="8"/>
        <v>990</v>
      </c>
      <c r="O15" s="9">
        <f>SUM(C15:N15)</f>
        <v>10890</v>
      </c>
      <c r="P15" s="10">
        <f>O15</f>
        <v>10890</v>
      </c>
      <c r="Q15" s="11">
        <f>P15*Q2</f>
        <v>8712</v>
      </c>
    </row>
    <row r="16" spans="1:19" ht="15.75" thickBot="1" x14ac:dyDescent="0.3">
      <c r="B16" s="9" t="s">
        <v>13</v>
      </c>
      <c r="C16" s="10">
        <f>C5*C6+C9*C10+C13*C14</f>
        <v>8580</v>
      </c>
      <c r="D16" s="10">
        <f t="shared" ref="D16:N16" si="9">D5*D6+D9*D10+D13*D14</f>
        <v>8580</v>
      </c>
      <c r="E16" s="10">
        <f t="shared" si="9"/>
        <v>8580</v>
      </c>
      <c r="F16" s="10">
        <f t="shared" si="9"/>
        <v>8580</v>
      </c>
      <c r="G16" s="10">
        <f t="shared" si="9"/>
        <v>8580</v>
      </c>
      <c r="H16" s="10">
        <f t="shared" si="9"/>
        <v>8580</v>
      </c>
      <c r="I16" s="10">
        <f t="shared" si="9"/>
        <v>4290</v>
      </c>
      <c r="J16" s="10">
        <f t="shared" si="9"/>
        <v>4290</v>
      </c>
      <c r="K16" s="10">
        <f t="shared" si="9"/>
        <v>8580</v>
      </c>
      <c r="L16" s="10">
        <f t="shared" si="9"/>
        <v>8580</v>
      </c>
      <c r="M16" s="10">
        <f t="shared" si="9"/>
        <v>8580</v>
      </c>
      <c r="N16" s="35">
        <f t="shared" si="9"/>
        <v>8580</v>
      </c>
      <c r="O16" s="9">
        <f>SUM(C16:N16)</f>
        <v>94380</v>
      </c>
      <c r="P16" s="10">
        <f>O16</f>
        <v>94380</v>
      </c>
      <c r="Q16" s="11">
        <f>P16*Q2</f>
        <v>75504</v>
      </c>
    </row>
    <row r="17" spans="2:17" ht="15.75" thickBot="1" x14ac:dyDescent="0.3">
      <c r="B17" s="9" t="s">
        <v>14</v>
      </c>
      <c r="C17" s="10">
        <f>C7+C11+C15</f>
        <v>25740</v>
      </c>
      <c r="D17" s="10">
        <f t="shared" ref="D17:N17" si="10">D7+D11+D15</f>
        <v>25740</v>
      </c>
      <c r="E17" s="10">
        <f t="shared" si="10"/>
        <v>25740</v>
      </c>
      <c r="F17" s="10">
        <f t="shared" si="10"/>
        <v>25740</v>
      </c>
      <c r="G17" s="10">
        <f t="shared" si="10"/>
        <v>25740</v>
      </c>
      <c r="H17" s="10">
        <f t="shared" si="10"/>
        <v>25740</v>
      </c>
      <c r="I17" s="10">
        <f t="shared" si="10"/>
        <v>12870</v>
      </c>
      <c r="J17" s="10">
        <f t="shared" si="10"/>
        <v>12870</v>
      </c>
      <c r="K17" s="10">
        <f t="shared" si="10"/>
        <v>25740</v>
      </c>
      <c r="L17" s="10">
        <f t="shared" si="10"/>
        <v>25740</v>
      </c>
      <c r="M17" s="10">
        <f t="shared" si="10"/>
        <v>25740</v>
      </c>
      <c r="N17" s="35">
        <f t="shared" si="10"/>
        <v>25740</v>
      </c>
      <c r="O17" s="39">
        <f>SUM(C17:N17)</f>
        <v>283140</v>
      </c>
      <c r="P17" s="40">
        <f>O17</f>
        <v>283140</v>
      </c>
      <c r="Q17" s="41">
        <f>Q7+Q11+Q15</f>
        <v>226512</v>
      </c>
    </row>
    <row r="18" spans="2:17" x14ac:dyDescent="0.25">
      <c r="B18" s="29"/>
      <c r="C18" s="30">
        <f>C17-C16</f>
        <v>17160</v>
      </c>
      <c r="D18" s="30">
        <f t="shared" ref="D18:N18" si="11">D17-D16</f>
        <v>17160</v>
      </c>
      <c r="E18" s="30">
        <f t="shared" si="11"/>
        <v>17160</v>
      </c>
      <c r="F18" s="30">
        <f t="shared" si="11"/>
        <v>17160</v>
      </c>
      <c r="G18" s="30">
        <f t="shared" si="11"/>
        <v>17160</v>
      </c>
      <c r="H18" s="30">
        <f t="shared" si="11"/>
        <v>17160</v>
      </c>
      <c r="I18" s="30">
        <f t="shared" si="11"/>
        <v>8580</v>
      </c>
      <c r="J18" s="30">
        <f t="shared" si="11"/>
        <v>8580</v>
      </c>
      <c r="K18" s="30">
        <f t="shared" si="11"/>
        <v>17160</v>
      </c>
      <c r="L18" s="30">
        <f t="shared" si="11"/>
        <v>17160</v>
      </c>
      <c r="M18" s="30">
        <f t="shared" si="11"/>
        <v>17160</v>
      </c>
      <c r="N18" s="37">
        <f t="shared" si="11"/>
        <v>17160</v>
      </c>
      <c r="O18" s="8"/>
      <c r="P18" s="8"/>
      <c r="Q18" s="8"/>
    </row>
    <row r="19" spans="2:17" x14ac:dyDescent="0.25">
      <c r="B19" s="27" t="s">
        <v>61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2"/>
      <c r="O19" s="1"/>
      <c r="P19" s="1">
        <v>3</v>
      </c>
      <c r="Q19" s="1">
        <v>3</v>
      </c>
    </row>
    <row r="20" spans="2:17" x14ac:dyDescent="0.25">
      <c r="B20" s="27" t="s">
        <v>62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2"/>
      <c r="O20" s="1"/>
      <c r="P20" s="1">
        <f>50*22*12</f>
        <v>13200</v>
      </c>
      <c r="Q20" s="1">
        <f>P20*Q2</f>
        <v>10560</v>
      </c>
    </row>
    <row r="21" spans="2:17" ht="15.75" thickBot="1" x14ac:dyDescent="0.3">
      <c r="B21" s="31" t="s">
        <v>11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42"/>
      <c r="O21" s="14"/>
      <c r="P21" s="14">
        <f>1.5</f>
        <v>1.5</v>
      </c>
      <c r="Q21" s="14">
        <v>1.5</v>
      </c>
    </row>
    <row r="22" spans="2:17" ht="15.75" thickBot="1" x14ac:dyDescent="0.3">
      <c r="B22" s="43" t="s">
        <v>63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5"/>
      <c r="O22" s="10"/>
      <c r="P22" s="10">
        <f>P19*P20</f>
        <v>39600</v>
      </c>
      <c r="Q22" s="11">
        <f>P22*Q2</f>
        <v>31680</v>
      </c>
    </row>
    <row r="23" spans="2:17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>
        <f>Q17+Q22</f>
        <v>258192</v>
      </c>
    </row>
    <row r="24" spans="2:17" x14ac:dyDescent="0.25">
      <c r="B24" s="12" t="s">
        <v>15</v>
      </c>
    </row>
    <row r="25" spans="2:17" ht="15.75" thickBot="1" x14ac:dyDescent="0.3">
      <c r="B25" s="14"/>
      <c r="C25" s="14">
        <v>1</v>
      </c>
      <c r="D25" s="14">
        <v>2</v>
      </c>
      <c r="E25" s="14">
        <v>3</v>
      </c>
      <c r="F25" s="14">
        <v>4</v>
      </c>
      <c r="G25" s="14">
        <v>5</v>
      </c>
      <c r="H25" s="14">
        <v>6</v>
      </c>
      <c r="I25" s="14">
        <v>7</v>
      </c>
      <c r="J25" s="14">
        <v>8</v>
      </c>
      <c r="K25" s="14">
        <v>9</v>
      </c>
      <c r="L25" s="14">
        <v>10</v>
      </c>
      <c r="M25" s="14">
        <v>11</v>
      </c>
      <c r="N25" s="14">
        <v>12</v>
      </c>
      <c r="O25" s="21">
        <v>2012</v>
      </c>
      <c r="P25" s="45">
        <v>2013</v>
      </c>
      <c r="Q25" s="21">
        <v>2014</v>
      </c>
    </row>
    <row r="26" spans="2:17" ht="15.75" thickBot="1" x14ac:dyDescent="0.3">
      <c r="B26" s="15" t="s">
        <v>16</v>
      </c>
      <c r="C26" s="16">
        <v>0</v>
      </c>
      <c r="D26" s="16">
        <f>C53</f>
        <v>50</v>
      </c>
      <c r="E26" s="16">
        <f t="shared" ref="E26:N26" si="12">D53</f>
        <v>6504.3666666666686</v>
      </c>
      <c r="F26" s="16">
        <f t="shared" si="12"/>
        <v>12958.733333333337</v>
      </c>
      <c r="G26" s="16">
        <f t="shared" si="12"/>
        <v>19413.100000000006</v>
      </c>
      <c r="H26" s="16">
        <f t="shared" si="12"/>
        <v>25867.466666666674</v>
      </c>
      <c r="I26" s="16">
        <f t="shared" si="12"/>
        <v>32321.833333333343</v>
      </c>
      <c r="J26" s="16">
        <f t="shared" si="12"/>
        <v>30603.750000000007</v>
      </c>
      <c r="K26" s="16">
        <f t="shared" si="12"/>
        <v>28885.666666666672</v>
      </c>
      <c r="L26" s="16">
        <f t="shared" si="12"/>
        <v>35340.03333333334</v>
      </c>
      <c r="M26" s="16">
        <f t="shared" si="12"/>
        <v>41794.400000000009</v>
      </c>
      <c r="N26" s="16">
        <f t="shared" si="12"/>
        <v>48248.766666666677</v>
      </c>
      <c r="O26" s="1"/>
      <c r="P26" s="32">
        <f>N53</f>
        <v>54703.133333333346</v>
      </c>
      <c r="Q26" s="1">
        <f>P53</f>
        <v>112320.13333333335</v>
      </c>
    </row>
    <row r="27" spans="2:17" x14ac:dyDescent="0.25">
      <c r="B27" s="18" t="s">
        <v>17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"/>
      <c r="P27" s="32"/>
      <c r="Q27" s="1"/>
    </row>
    <row r="28" spans="2:17" x14ac:dyDescent="0.25">
      <c r="B28" s="1" t="s">
        <v>18</v>
      </c>
      <c r="C28" s="1">
        <v>2500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f>SUM(C28:N28)</f>
        <v>2500</v>
      </c>
      <c r="P28" s="32">
        <v>0</v>
      </c>
      <c r="Q28" s="1">
        <v>0</v>
      </c>
    </row>
    <row r="29" spans="2:17" x14ac:dyDescent="0.25">
      <c r="B29" s="1" t="s">
        <v>19</v>
      </c>
      <c r="C29" s="1">
        <v>7000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f t="shared" ref="O29:O50" si="13">SUM(C29:N29)</f>
        <v>7000</v>
      </c>
      <c r="P29" s="32">
        <v>0</v>
      </c>
      <c r="Q29" s="1">
        <v>0</v>
      </c>
    </row>
    <row r="30" spans="2:17" x14ac:dyDescent="0.25">
      <c r="B30" s="1" t="s">
        <v>20</v>
      </c>
      <c r="C30" s="1">
        <v>20000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 t="shared" si="13"/>
        <v>20000</v>
      </c>
      <c r="P30" s="32">
        <v>0</v>
      </c>
      <c r="Q30" s="1">
        <v>0</v>
      </c>
    </row>
    <row r="31" spans="2:17" ht="15.75" thickBot="1" x14ac:dyDescent="0.3">
      <c r="B31" s="14" t="s">
        <v>21</v>
      </c>
      <c r="C31" s="14">
        <v>0</v>
      </c>
      <c r="D31" s="14">
        <f t="shared" ref="D31:N31" si="14">D17</f>
        <v>25740</v>
      </c>
      <c r="E31" s="14">
        <f t="shared" si="14"/>
        <v>25740</v>
      </c>
      <c r="F31" s="14">
        <f t="shared" si="14"/>
        <v>25740</v>
      </c>
      <c r="G31" s="14">
        <f t="shared" si="14"/>
        <v>25740</v>
      </c>
      <c r="H31" s="14">
        <f t="shared" si="14"/>
        <v>25740</v>
      </c>
      <c r="I31" s="14">
        <f t="shared" si="14"/>
        <v>12870</v>
      </c>
      <c r="J31" s="14">
        <f t="shared" si="14"/>
        <v>12870</v>
      </c>
      <c r="K31" s="14">
        <f t="shared" si="14"/>
        <v>25740</v>
      </c>
      <c r="L31" s="14">
        <f t="shared" si="14"/>
        <v>25740</v>
      </c>
      <c r="M31" s="14">
        <f t="shared" si="14"/>
        <v>25740</v>
      </c>
      <c r="N31" s="14">
        <f t="shared" si="14"/>
        <v>25740</v>
      </c>
      <c r="O31" s="14">
        <f t="shared" si="13"/>
        <v>257400</v>
      </c>
      <c r="P31" s="42">
        <f>P22+P17</f>
        <v>322740</v>
      </c>
      <c r="Q31" s="14">
        <f>Q17+Q22</f>
        <v>258192</v>
      </c>
    </row>
    <row r="32" spans="2:17" ht="15.75" thickBot="1" x14ac:dyDescent="0.3">
      <c r="B32" s="9" t="s">
        <v>41</v>
      </c>
      <c r="C32" s="10">
        <f>SUM(C28:C31)</f>
        <v>29500</v>
      </c>
      <c r="D32" s="10">
        <f t="shared" ref="D32:N32" si="15">SUM(D28:D31)</f>
        <v>25740</v>
      </c>
      <c r="E32" s="10">
        <f t="shared" si="15"/>
        <v>25740</v>
      </c>
      <c r="F32" s="10">
        <f t="shared" si="15"/>
        <v>25740</v>
      </c>
      <c r="G32" s="10">
        <f t="shared" si="15"/>
        <v>25740</v>
      </c>
      <c r="H32" s="10">
        <f t="shared" si="15"/>
        <v>25740</v>
      </c>
      <c r="I32" s="10">
        <f t="shared" si="15"/>
        <v>12870</v>
      </c>
      <c r="J32" s="10">
        <f t="shared" si="15"/>
        <v>12870</v>
      </c>
      <c r="K32" s="10">
        <f t="shared" si="15"/>
        <v>25740</v>
      </c>
      <c r="L32" s="10">
        <f t="shared" si="15"/>
        <v>25740</v>
      </c>
      <c r="M32" s="35">
        <f t="shared" si="15"/>
        <v>25740</v>
      </c>
      <c r="N32" s="9">
        <f t="shared" si="15"/>
        <v>25740</v>
      </c>
      <c r="O32" s="10">
        <f>SUM(O28:O31)</f>
        <v>286900</v>
      </c>
      <c r="P32" s="35">
        <f>SUM(P28:P31)</f>
        <v>322740</v>
      </c>
      <c r="Q32" s="35">
        <f>SUM(Q28:Q31)</f>
        <v>258192</v>
      </c>
    </row>
    <row r="33" spans="2:17" x14ac:dyDescent="0.25">
      <c r="B33" s="18" t="s">
        <v>22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3"/>
        <v>0</v>
      </c>
      <c r="P33" s="36"/>
      <c r="Q33" s="8"/>
    </row>
    <row r="34" spans="2:17" x14ac:dyDescent="0.25">
      <c r="B34" s="1" t="s">
        <v>23</v>
      </c>
      <c r="C34" s="1">
        <v>18000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f t="shared" si="13"/>
        <v>18000</v>
      </c>
      <c r="P34" s="32">
        <v>25000</v>
      </c>
      <c r="Q34" s="1">
        <f>0</f>
        <v>0</v>
      </c>
    </row>
    <row r="35" spans="2:17" x14ac:dyDescent="0.25">
      <c r="B35" s="1" t="s">
        <v>24</v>
      </c>
      <c r="C35" s="1">
        <v>5000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si="13"/>
        <v>5000</v>
      </c>
      <c r="P35" s="32">
        <v>0</v>
      </c>
      <c r="Q35" s="1">
        <v>0</v>
      </c>
    </row>
    <row r="36" spans="2:17" x14ac:dyDescent="0.25">
      <c r="B36" s="1" t="s">
        <v>25</v>
      </c>
      <c r="C36" s="1">
        <v>2500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f t="shared" si="13"/>
        <v>2500</v>
      </c>
      <c r="P36" s="32">
        <v>2500</v>
      </c>
      <c r="Q36" s="1">
        <v>0</v>
      </c>
    </row>
    <row r="37" spans="2:17" x14ac:dyDescent="0.25">
      <c r="B37" s="1" t="s">
        <v>26</v>
      </c>
      <c r="C37" s="1">
        <v>1500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 t="shared" si="13"/>
        <v>1500</v>
      </c>
      <c r="P37" s="32">
        <v>0</v>
      </c>
      <c r="Q37" s="1">
        <v>0</v>
      </c>
    </row>
    <row r="38" spans="2:17" x14ac:dyDescent="0.25">
      <c r="B38" s="1" t="s">
        <v>13</v>
      </c>
      <c r="C38" s="1"/>
      <c r="D38" s="1">
        <f t="shared" ref="D38:N38" si="16">D16</f>
        <v>8580</v>
      </c>
      <c r="E38" s="1">
        <f t="shared" si="16"/>
        <v>8580</v>
      </c>
      <c r="F38" s="1">
        <f t="shared" si="16"/>
        <v>8580</v>
      </c>
      <c r="G38" s="1">
        <f t="shared" si="16"/>
        <v>8580</v>
      </c>
      <c r="H38" s="1">
        <f t="shared" si="16"/>
        <v>8580</v>
      </c>
      <c r="I38" s="1">
        <f t="shared" si="16"/>
        <v>4290</v>
      </c>
      <c r="J38" s="1">
        <f t="shared" si="16"/>
        <v>4290</v>
      </c>
      <c r="K38" s="1">
        <f t="shared" si="16"/>
        <v>8580</v>
      </c>
      <c r="L38" s="1">
        <f t="shared" si="16"/>
        <v>8580</v>
      </c>
      <c r="M38" s="1">
        <f t="shared" si="16"/>
        <v>8580</v>
      </c>
      <c r="N38" s="1">
        <f t="shared" si="16"/>
        <v>8580</v>
      </c>
      <c r="O38" s="1">
        <f t="shared" si="13"/>
        <v>85800</v>
      </c>
      <c r="P38" s="32">
        <f>O38+(P21*P20)</f>
        <v>105600</v>
      </c>
      <c r="Q38" s="1">
        <f>P38*Q2</f>
        <v>84480</v>
      </c>
    </row>
    <row r="39" spans="2:17" x14ac:dyDescent="0.25">
      <c r="B39" s="1" t="s">
        <v>27</v>
      </c>
      <c r="C39" s="1">
        <v>2000</v>
      </c>
      <c r="D39" s="1">
        <v>1000</v>
      </c>
      <c r="E39" s="1">
        <v>1000</v>
      </c>
      <c r="F39" s="1">
        <v>1000</v>
      </c>
      <c r="G39" s="1">
        <v>1000</v>
      </c>
      <c r="H39" s="1">
        <v>1000</v>
      </c>
      <c r="I39" s="1">
        <v>1000</v>
      </c>
      <c r="J39" s="1">
        <v>1000</v>
      </c>
      <c r="K39" s="1">
        <v>1000</v>
      </c>
      <c r="L39" s="1">
        <v>1000</v>
      </c>
      <c r="M39" s="1">
        <v>1000</v>
      </c>
      <c r="N39" s="1">
        <v>1000</v>
      </c>
      <c r="O39" s="1">
        <f t="shared" si="13"/>
        <v>13000</v>
      </c>
      <c r="P39" s="32">
        <f>O39</f>
        <v>13000</v>
      </c>
      <c r="Q39" s="1">
        <f>P39</f>
        <v>13000</v>
      </c>
    </row>
    <row r="40" spans="2:17" x14ac:dyDescent="0.25">
      <c r="B40" s="1" t="s">
        <v>28</v>
      </c>
      <c r="C40" s="1"/>
      <c r="D40" s="1">
        <f t="shared" ref="D40:N40" si="17">1500+3*1000+700+600</f>
        <v>5800</v>
      </c>
      <c r="E40" s="1">
        <f t="shared" si="17"/>
        <v>5800</v>
      </c>
      <c r="F40" s="1">
        <f t="shared" si="17"/>
        <v>5800</v>
      </c>
      <c r="G40" s="1">
        <f t="shared" si="17"/>
        <v>5800</v>
      </c>
      <c r="H40" s="1">
        <f t="shared" si="17"/>
        <v>5800</v>
      </c>
      <c r="I40" s="1">
        <f t="shared" si="17"/>
        <v>5800</v>
      </c>
      <c r="J40" s="1">
        <f t="shared" si="17"/>
        <v>5800</v>
      </c>
      <c r="K40" s="1">
        <f t="shared" si="17"/>
        <v>5800</v>
      </c>
      <c r="L40" s="1">
        <f t="shared" si="17"/>
        <v>5800</v>
      </c>
      <c r="M40" s="1">
        <f t="shared" si="17"/>
        <v>5800</v>
      </c>
      <c r="N40" s="1">
        <f t="shared" si="17"/>
        <v>5800</v>
      </c>
      <c r="O40" s="1">
        <f t="shared" si="13"/>
        <v>63800</v>
      </c>
      <c r="P40" s="32">
        <f>O40+(600*12)</f>
        <v>71000</v>
      </c>
      <c r="Q40" s="1">
        <f>P40</f>
        <v>71000</v>
      </c>
    </row>
    <row r="41" spans="2:17" x14ac:dyDescent="0.25">
      <c r="B41" s="1" t="s">
        <v>29</v>
      </c>
      <c r="C41" s="1"/>
      <c r="D41" s="19">
        <f>D40*33%+D40*1.4%</f>
        <v>1995.2</v>
      </c>
      <c r="E41" s="19">
        <f t="shared" ref="E41:N41" si="18">E40*33%+E40*1.4%</f>
        <v>1995.2</v>
      </c>
      <c r="F41" s="19">
        <f t="shared" si="18"/>
        <v>1995.2</v>
      </c>
      <c r="G41" s="19">
        <f t="shared" si="18"/>
        <v>1995.2</v>
      </c>
      <c r="H41" s="19">
        <f t="shared" si="18"/>
        <v>1995.2</v>
      </c>
      <c r="I41" s="19">
        <f t="shared" si="18"/>
        <v>1995.2</v>
      </c>
      <c r="J41" s="19">
        <f t="shared" si="18"/>
        <v>1995.2</v>
      </c>
      <c r="K41" s="19">
        <f t="shared" si="18"/>
        <v>1995.2</v>
      </c>
      <c r="L41" s="19">
        <f t="shared" si="18"/>
        <v>1995.2</v>
      </c>
      <c r="M41" s="19">
        <f t="shared" si="18"/>
        <v>1995.2</v>
      </c>
      <c r="N41" s="19">
        <f t="shared" si="18"/>
        <v>1995.2</v>
      </c>
      <c r="O41" s="1">
        <f t="shared" si="13"/>
        <v>21947.200000000004</v>
      </c>
      <c r="P41" s="32">
        <f>P40*0.33+P40*0.014</f>
        <v>24424</v>
      </c>
      <c r="Q41" s="1">
        <f>P41</f>
        <v>24424</v>
      </c>
    </row>
    <row r="42" spans="2:17" x14ac:dyDescent="0.25">
      <c r="B42" s="1" t="s">
        <v>30</v>
      </c>
      <c r="C42" s="1"/>
      <c r="D42" s="1">
        <v>200</v>
      </c>
      <c r="E42" s="1">
        <v>200</v>
      </c>
      <c r="F42" s="1">
        <v>200</v>
      </c>
      <c r="G42" s="1">
        <v>200</v>
      </c>
      <c r="H42" s="1">
        <v>200</v>
      </c>
      <c r="I42" s="1">
        <v>200</v>
      </c>
      <c r="J42" s="1">
        <v>200</v>
      </c>
      <c r="K42" s="1">
        <v>200</v>
      </c>
      <c r="L42" s="1">
        <v>200</v>
      </c>
      <c r="M42" s="1">
        <v>200</v>
      </c>
      <c r="N42" s="1">
        <v>200</v>
      </c>
      <c r="O42" s="1">
        <f t="shared" si="13"/>
        <v>2200</v>
      </c>
      <c r="P42" s="32">
        <f>O42</f>
        <v>2200</v>
      </c>
      <c r="Q42" s="1">
        <f>P42</f>
        <v>2200</v>
      </c>
    </row>
    <row r="43" spans="2:17" x14ac:dyDescent="0.25">
      <c r="B43" s="1" t="s">
        <v>31</v>
      </c>
      <c r="C43" s="1"/>
      <c r="D43" s="19">
        <f>D31*1.5%</f>
        <v>386.09999999999997</v>
      </c>
      <c r="E43" s="19">
        <f t="shared" ref="E43:N43" si="19">E31*1.5%</f>
        <v>386.09999999999997</v>
      </c>
      <c r="F43" s="19">
        <f t="shared" si="19"/>
        <v>386.09999999999997</v>
      </c>
      <c r="G43" s="19">
        <f t="shared" si="19"/>
        <v>386.09999999999997</v>
      </c>
      <c r="H43" s="19">
        <f t="shared" si="19"/>
        <v>386.09999999999997</v>
      </c>
      <c r="I43" s="19">
        <f t="shared" si="19"/>
        <v>193.04999999999998</v>
      </c>
      <c r="J43" s="19">
        <f t="shared" si="19"/>
        <v>193.04999999999998</v>
      </c>
      <c r="K43" s="19">
        <f t="shared" si="19"/>
        <v>386.09999999999997</v>
      </c>
      <c r="L43" s="19">
        <f t="shared" si="19"/>
        <v>386.09999999999997</v>
      </c>
      <c r="M43" s="19">
        <f t="shared" si="19"/>
        <v>386.09999999999997</v>
      </c>
      <c r="N43" s="19">
        <f t="shared" si="19"/>
        <v>386.09999999999997</v>
      </c>
      <c r="O43" s="1">
        <f t="shared" si="13"/>
        <v>3860.9999999999995</v>
      </c>
      <c r="P43" s="32">
        <f>O43</f>
        <v>3860.9999999999995</v>
      </c>
      <c r="Q43" s="1">
        <f>P43</f>
        <v>3860.9999999999995</v>
      </c>
    </row>
    <row r="44" spans="2:17" x14ac:dyDescent="0.25">
      <c r="B44" s="1" t="s">
        <v>32</v>
      </c>
      <c r="C44" s="1"/>
      <c r="D44" s="1">
        <f>D38*2%</f>
        <v>171.6</v>
      </c>
      <c r="E44" s="1">
        <f t="shared" ref="E44:N44" si="20">E38*2%</f>
        <v>171.6</v>
      </c>
      <c r="F44" s="1">
        <f t="shared" si="20"/>
        <v>171.6</v>
      </c>
      <c r="G44" s="1">
        <f t="shared" si="20"/>
        <v>171.6</v>
      </c>
      <c r="H44" s="1">
        <f t="shared" si="20"/>
        <v>171.6</v>
      </c>
      <c r="I44" s="1">
        <f t="shared" si="20"/>
        <v>85.8</v>
      </c>
      <c r="J44" s="1">
        <f t="shared" si="20"/>
        <v>85.8</v>
      </c>
      <c r="K44" s="1">
        <f t="shared" si="20"/>
        <v>171.6</v>
      </c>
      <c r="L44" s="1">
        <f t="shared" si="20"/>
        <v>171.6</v>
      </c>
      <c r="M44" s="1">
        <f t="shared" si="20"/>
        <v>171.6</v>
      </c>
      <c r="N44" s="1">
        <f t="shared" si="20"/>
        <v>171.6</v>
      </c>
      <c r="O44" s="1">
        <f t="shared" si="13"/>
        <v>1715.9999999999995</v>
      </c>
      <c r="P44" s="32">
        <f>P38*2%</f>
        <v>2112</v>
      </c>
      <c r="Q44" s="1">
        <f>P44</f>
        <v>2112</v>
      </c>
    </row>
    <row r="45" spans="2:17" x14ac:dyDescent="0.25">
      <c r="B45" s="1" t="s">
        <v>33</v>
      </c>
      <c r="C45" s="1">
        <v>400</v>
      </c>
      <c r="D45" s="1">
        <f>D31*1%</f>
        <v>257.39999999999998</v>
      </c>
      <c r="E45" s="1">
        <f t="shared" ref="E45:N45" si="21">E31*1%</f>
        <v>257.39999999999998</v>
      </c>
      <c r="F45" s="1">
        <f t="shared" si="21"/>
        <v>257.39999999999998</v>
      </c>
      <c r="G45" s="1">
        <f t="shared" si="21"/>
        <v>257.39999999999998</v>
      </c>
      <c r="H45" s="1">
        <f t="shared" si="21"/>
        <v>257.39999999999998</v>
      </c>
      <c r="I45" s="1">
        <f t="shared" si="21"/>
        <v>128.69999999999999</v>
      </c>
      <c r="J45" s="1">
        <f t="shared" si="21"/>
        <v>128.69999999999999</v>
      </c>
      <c r="K45" s="1">
        <f t="shared" si="21"/>
        <v>257.39999999999998</v>
      </c>
      <c r="L45" s="1">
        <f t="shared" si="21"/>
        <v>257.39999999999998</v>
      </c>
      <c r="M45" s="1">
        <f t="shared" si="21"/>
        <v>257.39999999999998</v>
      </c>
      <c r="N45" s="1">
        <f t="shared" si="21"/>
        <v>257.39999999999998</v>
      </c>
      <c r="O45" s="1">
        <f t="shared" si="13"/>
        <v>2974.0000000000005</v>
      </c>
      <c r="P45" s="32">
        <f>O45</f>
        <v>2974.0000000000005</v>
      </c>
      <c r="Q45" s="1">
        <f>P45</f>
        <v>2974.0000000000005</v>
      </c>
    </row>
    <row r="46" spans="2:17" x14ac:dyDescent="0.25">
      <c r="B46" s="1" t="s">
        <v>34</v>
      </c>
      <c r="C46" s="1"/>
      <c r="D46" s="1">
        <v>62</v>
      </c>
      <c r="E46" s="1">
        <v>62</v>
      </c>
      <c r="F46" s="1">
        <v>62</v>
      </c>
      <c r="G46" s="1">
        <v>62</v>
      </c>
      <c r="H46" s="1">
        <v>62</v>
      </c>
      <c r="I46" s="1">
        <v>62</v>
      </c>
      <c r="J46" s="1">
        <v>62</v>
      </c>
      <c r="K46" s="1">
        <v>62</v>
      </c>
      <c r="L46" s="1">
        <v>62</v>
      </c>
      <c r="M46" s="1">
        <v>62</v>
      </c>
      <c r="N46" s="1">
        <v>62</v>
      </c>
      <c r="O46" s="1">
        <f t="shared" si="13"/>
        <v>682</v>
      </c>
      <c r="P46" s="32">
        <f>O46+(200*12)</f>
        <v>3082</v>
      </c>
      <c r="Q46" s="1">
        <f>P46</f>
        <v>3082</v>
      </c>
    </row>
    <row r="47" spans="2:17" x14ac:dyDescent="0.25">
      <c r="B47" s="1" t="s">
        <v>35</v>
      </c>
      <c r="C47" s="1">
        <v>50</v>
      </c>
      <c r="D47" s="1">
        <v>50</v>
      </c>
      <c r="E47" s="1">
        <v>50</v>
      </c>
      <c r="F47" s="1">
        <v>50</v>
      </c>
      <c r="G47" s="1">
        <v>50</v>
      </c>
      <c r="H47" s="1">
        <v>50</v>
      </c>
      <c r="I47" s="1">
        <v>50</v>
      </c>
      <c r="J47" s="1">
        <v>50</v>
      </c>
      <c r="K47" s="1">
        <v>50</v>
      </c>
      <c r="L47" s="1">
        <v>50</v>
      </c>
      <c r="M47" s="1">
        <v>50</v>
      </c>
      <c r="N47" s="1">
        <v>50</v>
      </c>
      <c r="O47" s="1">
        <f t="shared" si="13"/>
        <v>600</v>
      </c>
      <c r="P47" s="32">
        <f>O47</f>
        <v>600</v>
      </c>
      <c r="Q47" s="1">
        <f>P47</f>
        <v>600</v>
      </c>
    </row>
    <row r="48" spans="2:17" x14ac:dyDescent="0.25">
      <c r="B48" s="1" t="s">
        <v>36</v>
      </c>
      <c r="C48" s="1"/>
      <c r="D48" s="1">
        <v>300</v>
      </c>
      <c r="E48" s="1">
        <v>300</v>
      </c>
      <c r="F48" s="1">
        <v>300</v>
      </c>
      <c r="G48" s="1">
        <v>300</v>
      </c>
      <c r="H48" s="1">
        <v>300</v>
      </c>
      <c r="I48" s="1">
        <v>300</v>
      </c>
      <c r="J48" s="1">
        <v>300</v>
      </c>
      <c r="K48" s="1">
        <v>300</v>
      </c>
      <c r="L48" s="1">
        <v>300</v>
      </c>
      <c r="M48" s="1">
        <v>300</v>
      </c>
      <c r="N48" s="1">
        <v>300</v>
      </c>
      <c r="O48" s="1">
        <f t="shared" si="13"/>
        <v>3300</v>
      </c>
      <c r="P48" s="32">
        <f>O48</f>
        <v>3300</v>
      </c>
      <c r="Q48" s="1">
        <f>P48</f>
        <v>3300</v>
      </c>
    </row>
    <row r="49" spans="2:17" x14ac:dyDescent="0.25">
      <c r="B49" s="1" t="s">
        <v>37</v>
      </c>
      <c r="C49" s="1"/>
      <c r="D49" s="19">
        <f t="shared" ref="D49:N49" si="22">$C$30/$G$1/12</f>
        <v>333.33333333333331</v>
      </c>
      <c r="E49" s="19">
        <f t="shared" si="22"/>
        <v>333.33333333333331</v>
      </c>
      <c r="F49" s="19">
        <f t="shared" si="22"/>
        <v>333.33333333333331</v>
      </c>
      <c r="G49" s="19">
        <f t="shared" si="22"/>
        <v>333.33333333333331</v>
      </c>
      <c r="H49" s="19">
        <f t="shared" si="22"/>
        <v>333.33333333333331</v>
      </c>
      <c r="I49" s="19">
        <f t="shared" si="22"/>
        <v>333.33333333333331</v>
      </c>
      <c r="J49" s="19">
        <f t="shared" si="22"/>
        <v>333.33333333333331</v>
      </c>
      <c r="K49" s="19">
        <f t="shared" si="22"/>
        <v>333.33333333333331</v>
      </c>
      <c r="L49" s="19">
        <f t="shared" si="22"/>
        <v>333.33333333333331</v>
      </c>
      <c r="M49" s="19">
        <f t="shared" si="22"/>
        <v>333.33333333333331</v>
      </c>
      <c r="N49" s="19">
        <f t="shared" si="22"/>
        <v>333.33333333333331</v>
      </c>
      <c r="O49" s="1">
        <f t="shared" si="13"/>
        <v>3666.666666666667</v>
      </c>
      <c r="P49" s="32">
        <f>N49*12</f>
        <v>4000</v>
      </c>
      <c r="Q49" s="1">
        <f>P49</f>
        <v>4000</v>
      </c>
    </row>
    <row r="50" spans="2:17" ht="15.75" thickBot="1" x14ac:dyDescent="0.3">
      <c r="B50" s="14" t="s">
        <v>38</v>
      </c>
      <c r="C50" s="14"/>
      <c r="D50" s="14">
        <f t="shared" ref="D50:N50" si="23">$C$30*$H$1/12</f>
        <v>150</v>
      </c>
      <c r="E50" s="14">
        <f t="shared" si="23"/>
        <v>150</v>
      </c>
      <c r="F50" s="14">
        <f t="shared" si="23"/>
        <v>150</v>
      </c>
      <c r="G50" s="14">
        <f t="shared" si="23"/>
        <v>150</v>
      </c>
      <c r="H50" s="14">
        <f t="shared" si="23"/>
        <v>150</v>
      </c>
      <c r="I50" s="14">
        <f t="shared" si="23"/>
        <v>150</v>
      </c>
      <c r="J50" s="14">
        <f t="shared" si="23"/>
        <v>150</v>
      </c>
      <c r="K50" s="14">
        <f t="shared" si="23"/>
        <v>150</v>
      </c>
      <c r="L50" s="14">
        <f t="shared" si="23"/>
        <v>150</v>
      </c>
      <c r="M50" s="14">
        <f t="shared" si="23"/>
        <v>150</v>
      </c>
      <c r="N50" s="14">
        <f t="shared" si="23"/>
        <v>150</v>
      </c>
      <c r="O50" s="14">
        <f t="shared" si="13"/>
        <v>1650</v>
      </c>
      <c r="P50" s="42">
        <f>C92*9%</f>
        <v>1469.9999999999998</v>
      </c>
      <c r="Q50" s="14">
        <f>D92*9%</f>
        <v>1109.9999999999998</v>
      </c>
    </row>
    <row r="51" spans="2:17" ht="15.75" thickBot="1" x14ac:dyDescent="0.3">
      <c r="B51" s="9" t="s">
        <v>39</v>
      </c>
      <c r="C51" s="10">
        <f>SUM(C34:C50)</f>
        <v>29450</v>
      </c>
      <c r="D51" s="10">
        <f t="shared" ref="D51:N51" si="24">SUM(D34:D50)</f>
        <v>19285.633333333331</v>
      </c>
      <c r="E51" s="10">
        <f t="shared" si="24"/>
        <v>19285.633333333331</v>
      </c>
      <c r="F51" s="10">
        <f t="shared" si="24"/>
        <v>19285.633333333331</v>
      </c>
      <c r="G51" s="10">
        <f t="shared" si="24"/>
        <v>19285.633333333331</v>
      </c>
      <c r="H51" s="10">
        <f t="shared" si="24"/>
        <v>19285.633333333331</v>
      </c>
      <c r="I51" s="10">
        <f t="shared" si="24"/>
        <v>14588.083333333334</v>
      </c>
      <c r="J51" s="10">
        <f t="shared" si="24"/>
        <v>14588.083333333334</v>
      </c>
      <c r="K51" s="10">
        <f t="shared" si="24"/>
        <v>19285.633333333331</v>
      </c>
      <c r="L51" s="10">
        <f t="shared" si="24"/>
        <v>19285.633333333331</v>
      </c>
      <c r="M51" s="35">
        <f t="shared" si="24"/>
        <v>19285.633333333331</v>
      </c>
      <c r="N51" s="9">
        <f t="shared" si="24"/>
        <v>19285.633333333331</v>
      </c>
      <c r="O51" s="10">
        <f>SUM(O33:O50)</f>
        <v>232196.86666666667</v>
      </c>
      <c r="P51" s="35">
        <f>SUM(P34:P50)</f>
        <v>265123</v>
      </c>
      <c r="Q51" s="35">
        <f>SUM(Q34:Q50)</f>
        <v>216143</v>
      </c>
    </row>
    <row r="52" spans="2:17" x14ac:dyDescent="0.25">
      <c r="B52" s="8" t="s">
        <v>40</v>
      </c>
      <c r="C52" s="8">
        <f>C32-C51</f>
        <v>50</v>
      </c>
      <c r="D52" s="8">
        <f t="shared" ref="D52:N52" si="25">D32-D51</f>
        <v>6454.3666666666686</v>
      </c>
      <c r="E52" s="8">
        <f t="shared" si="25"/>
        <v>6454.3666666666686</v>
      </c>
      <c r="F52" s="8">
        <f t="shared" si="25"/>
        <v>6454.3666666666686</v>
      </c>
      <c r="G52" s="8">
        <f t="shared" si="25"/>
        <v>6454.3666666666686</v>
      </c>
      <c r="H52" s="8">
        <f t="shared" si="25"/>
        <v>6454.3666666666686</v>
      </c>
      <c r="I52" s="8">
        <f t="shared" si="25"/>
        <v>-1718.0833333333339</v>
      </c>
      <c r="J52" s="8">
        <f t="shared" si="25"/>
        <v>-1718.0833333333339</v>
      </c>
      <c r="K52" s="8">
        <f t="shared" si="25"/>
        <v>6454.3666666666686</v>
      </c>
      <c r="L52" s="8">
        <f t="shared" si="25"/>
        <v>6454.3666666666686</v>
      </c>
      <c r="M52" s="8">
        <f t="shared" si="25"/>
        <v>6454.3666666666686</v>
      </c>
      <c r="N52" s="8">
        <f t="shared" si="25"/>
        <v>6454.3666666666686</v>
      </c>
      <c r="O52" s="44">
        <f>SUM(C52:N52)</f>
        <v>54703.133333333346</v>
      </c>
      <c r="P52" s="36">
        <f>P32-P51</f>
        <v>57617</v>
      </c>
      <c r="Q52" s="36">
        <f>Q32-Q51</f>
        <v>42049</v>
      </c>
    </row>
    <row r="53" spans="2:17" x14ac:dyDescent="0.25">
      <c r="B53" s="1" t="s">
        <v>42</v>
      </c>
      <c r="C53" s="1">
        <f>C26+C52</f>
        <v>50</v>
      </c>
      <c r="D53" s="1">
        <f t="shared" ref="D53:N53" si="26">D26+D52</f>
        <v>6504.3666666666686</v>
      </c>
      <c r="E53" s="1">
        <f t="shared" si="26"/>
        <v>12958.733333333337</v>
      </c>
      <c r="F53" s="1">
        <f t="shared" si="26"/>
        <v>19413.100000000006</v>
      </c>
      <c r="G53" s="1">
        <f t="shared" si="26"/>
        <v>25867.466666666674</v>
      </c>
      <c r="H53" s="1">
        <f t="shared" si="26"/>
        <v>32321.833333333343</v>
      </c>
      <c r="I53" s="1">
        <f t="shared" si="26"/>
        <v>30603.750000000007</v>
      </c>
      <c r="J53" s="1">
        <f t="shared" si="26"/>
        <v>28885.666666666672</v>
      </c>
      <c r="K53" s="1">
        <f t="shared" si="26"/>
        <v>35340.03333333334</v>
      </c>
      <c r="L53" s="1">
        <f t="shared" si="26"/>
        <v>41794.400000000009</v>
      </c>
      <c r="M53" s="1">
        <f t="shared" si="26"/>
        <v>48248.766666666677</v>
      </c>
      <c r="N53" s="1">
        <f t="shared" si="26"/>
        <v>54703.133333333346</v>
      </c>
      <c r="O53" s="1"/>
      <c r="P53" s="32">
        <f>P26+P52</f>
        <v>112320.13333333335</v>
      </c>
      <c r="Q53" s="32">
        <f>Q26+Q52</f>
        <v>154369.13333333336</v>
      </c>
    </row>
    <row r="54" spans="2:17" x14ac:dyDescent="0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2:17" x14ac:dyDescent="0.2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7" spans="2:17" x14ac:dyDescent="0.25">
      <c r="B57" t="s">
        <v>43</v>
      </c>
    </row>
    <row r="58" spans="2:17" x14ac:dyDescent="0.25">
      <c r="B58" s="22" t="s">
        <v>44</v>
      </c>
      <c r="C58" s="1"/>
      <c r="D58" s="1"/>
      <c r="E58" s="1"/>
    </row>
    <row r="59" spans="2:17" x14ac:dyDescent="0.25">
      <c r="B59" s="22"/>
      <c r="C59" s="1">
        <v>2012</v>
      </c>
      <c r="D59" s="1">
        <v>2013</v>
      </c>
      <c r="E59" s="1">
        <v>2014</v>
      </c>
    </row>
    <row r="60" spans="2:17" ht="15.75" thickBot="1" x14ac:dyDescent="0.3">
      <c r="B60" s="14" t="str">
        <f>B31</f>
        <v>Доход от продаж</v>
      </c>
      <c r="C60" s="14">
        <f>O31</f>
        <v>257400</v>
      </c>
      <c r="D60" s="14">
        <f>P31</f>
        <v>322740</v>
      </c>
      <c r="E60" s="14">
        <f>Q31</f>
        <v>258192</v>
      </c>
    </row>
    <row r="61" spans="2:17" ht="15.75" thickBot="1" x14ac:dyDescent="0.3">
      <c r="B61" s="9" t="s">
        <v>45</v>
      </c>
      <c r="C61" s="10">
        <f>SUM(C60)</f>
        <v>257400</v>
      </c>
      <c r="D61" s="10">
        <f>SUM(D60)</f>
        <v>322740</v>
      </c>
      <c r="E61" s="10">
        <f>SUM(E60)</f>
        <v>258192</v>
      </c>
    </row>
    <row r="62" spans="2:17" x14ac:dyDescent="0.25">
      <c r="B62" s="17" t="s">
        <v>46</v>
      </c>
      <c r="C62" s="8"/>
      <c r="D62" s="8"/>
      <c r="E62" s="8"/>
    </row>
    <row r="63" spans="2:17" x14ac:dyDescent="0.25">
      <c r="B63" s="1" t="str">
        <f>B35</f>
        <v>Ремонт и подготовка помещения</v>
      </c>
      <c r="C63" s="1">
        <f>O35</f>
        <v>5000</v>
      </c>
      <c r="D63" s="1">
        <f>P35</f>
        <v>0</v>
      </c>
      <c r="E63" s="1">
        <v>0</v>
      </c>
    </row>
    <row r="64" spans="2:17" x14ac:dyDescent="0.25">
      <c r="B64" s="1" t="str">
        <f>B37</f>
        <v>Стартовые расходы</v>
      </c>
      <c r="C64" s="1">
        <f>O37</f>
        <v>1500</v>
      </c>
      <c r="D64" s="1">
        <f>P37</f>
        <v>0</v>
      </c>
      <c r="E64" s="1">
        <v>0</v>
      </c>
    </row>
    <row r="65" spans="2:5" x14ac:dyDescent="0.25">
      <c r="B65" s="1" t="str">
        <f>B38</f>
        <v>Себестоимость продаж</v>
      </c>
      <c r="C65" s="1">
        <f t="shared" ref="C65:C75" si="27">O38</f>
        <v>85800</v>
      </c>
      <c r="D65" s="1">
        <f>P38</f>
        <v>105600</v>
      </c>
      <c r="E65" s="1">
        <f>Q38</f>
        <v>84480</v>
      </c>
    </row>
    <row r="66" spans="2:5" x14ac:dyDescent="0.25">
      <c r="B66" s="1" t="s">
        <v>27</v>
      </c>
      <c r="C66" s="1">
        <f t="shared" si="27"/>
        <v>13000</v>
      </c>
      <c r="D66" s="1">
        <f t="shared" ref="D66:D75" si="28">P39</f>
        <v>13000</v>
      </c>
      <c r="E66" s="1">
        <f t="shared" ref="E66:E75" si="29">Q39</f>
        <v>13000</v>
      </c>
    </row>
    <row r="67" spans="2:5" x14ac:dyDescent="0.25">
      <c r="B67" s="1" t="s">
        <v>28</v>
      </c>
      <c r="C67" s="1">
        <f t="shared" si="27"/>
        <v>63800</v>
      </c>
      <c r="D67" s="1">
        <f t="shared" si="28"/>
        <v>71000</v>
      </c>
      <c r="E67" s="1">
        <f t="shared" si="29"/>
        <v>71000</v>
      </c>
    </row>
    <row r="68" spans="2:5" x14ac:dyDescent="0.25">
      <c r="B68" s="1" t="s">
        <v>29</v>
      </c>
      <c r="C68" s="19">
        <f t="shared" si="27"/>
        <v>21947.200000000004</v>
      </c>
      <c r="D68" s="1">
        <f t="shared" si="28"/>
        <v>24424</v>
      </c>
      <c r="E68" s="1">
        <f t="shared" si="29"/>
        <v>24424</v>
      </c>
    </row>
    <row r="69" spans="2:5" x14ac:dyDescent="0.25">
      <c r="B69" s="1" t="s">
        <v>30</v>
      </c>
      <c r="C69" s="1">
        <f t="shared" si="27"/>
        <v>2200</v>
      </c>
      <c r="D69" s="1">
        <f t="shared" si="28"/>
        <v>2200</v>
      </c>
      <c r="E69" s="1">
        <f t="shared" si="29"/>
        <v>2200</v>
      </c>
    </row>
    <row r="70" spans="2:5" x14ac:dyDescent="0.25">
      <c r="B70" s="1" t="s">
        <v>31</v>
      </c>
      <c r="C70" s="1">
        <f t="shared" si="27"/>
        <v>3860.9999999999995</v>
      </c>
      <c r="D70" s="1">
        <f t="shared" si="28"/>
        <v>3860.9999999999995</v>
      </c>
      <c r="E70" s="1">
        <f t="shared" si="29"/>
        <v>3860.9999999999995</v>
      </c>
    </row>
    <row r="71" spans="2:5" x14ac:dyDescent="0.25">
      <c r="B71" s="1" t="s">
        <v>32</v>
      </c>
      <c r="C71" s="1">
        <f t="shared" si="27"/>
        <v>1715.9999999999995</v>
      </c>
      <c r="D71" s="1">
        <f t="shared" si="28"/>
        <v>2112</v>
      </c>
      <c r="E71" s="1">
        <f t="shared" si="29"/>
        <v>2112</v>
      </c>
    </row>
    <row r="72" spans="2:5" x14ac:dyDescent="0.25">
      <c r="B72" s="1" t="s">
        <v>33</v>
      </c>
      <c r="C72" s="1">
        <f t="shared" si="27"/>
        <v>2974.0000000000005</v>
      </c>
      <c r="D72" s="1">
        <f t="shared" si="28"/>
        <v>2974.0000000000005</v>
      </c>
      <c r="E72" s="1">
        <f t="shared" si="29"/>
        <v>2974.0000000000005</v>
      </c>
    </row>
    <row r="73" spans="2:5" x14ac:dyDescent="0.25">
      <c r="B73" s="1" t="s">
        <v>34</v>
      </c>
      <c r="C73" s="1">
        <f t="shared" si="27"/>
        <v>682</v>
      </c>
      <c r="D73" s="1">
        <f t="shared" si="28"/>
        <v>3082</v>
      </c>
      <c r="E73" s="1">
        <f t="shared" si="29"/>
        <v>3082</v>
      </c>
    </row>
    <row r="74" spans="2:5" x14ac:dyDescent="0.25">
      <c r="B74" s="1" t="s">
        <v>35</v>
      </c>
      <c r="C74" s="1">
        <f t="shared" si="27"/>
        <v>600</v>
      </c>
      <c r="D74" s="1">
        <f t="shared" si="28"/>
        <v>600</v>
      </c>
      <c r="E74" s="1">
        <f t="shared" si="29"/>
        <v>600</v>
      </c>
    </row>
    <row r="75" spans="2:5" x14ac:dyDescent="0.25">
      <c r="B75" s="1" t="s">
        <v>36</v>
      </c>
      <c r="C75" s="1">
        <f t="shared" si="27"/>
        <v>3300</v>
      </c>
      <c r="D75" s="1">
        <f t="shared" si="28"/>
        <v>3300</v>
      </c>
      <c r="E75" s="1">
        <f t="shared" si="29"/>
        <v>3300</v>
      </c>
    </row>
    <row r="76" spans="2:5" x14ac:dyDescent="0.25">
      <c r="B76" s="1" t="str">
        <f>B50</f>
        <v>Интресс</v>
      </c>
      <c r="C76" s="1">
        <f>O50</f>
        <v>1650</v>
      </c>
      <c r="D76" s="1">
        <f>P50</f>
        <v>1469.9999999999998</v>
      </c>
      <c r="E76" s="1">
        <f>Q50</f>
        <v>1109.9999999999998</v>
      </c>
    </row>
    <row r="77" spans="2:5" ht="15.75" thickBot="1" x14ac:dyDescent="0.3">
      <c r="B77" s="14" t="s">
        <v>47</v>
      </c>
      <c r="C77" s="14">
        <f>C34*20%</f>
        <v>3600</v>
      </c>
      <c r="D77" s="14">
        <f>D86*20%</f>
        <v>8600</v>
      </c>
      <c r="E77" s="14">
        <f>E86*20%</f>
        <v>8600</v>
      </c>
    </row>
    <row r="78" spans="2:5" ht="15.75" thickBot="1" x14ac:dyDescent="0.3">
      <c r="B78" s="9" t="s">
        <v>48</v>
      </c>
      <c r="C78" s="10">
        <f>SUM(C63:C77)</f>
        <v>211630.2</v>
      </c>
      <c r="D78" s="10">
        <f>SUM(D63:D77)</f>
        <v>242223</v>
      </c>
      <c r="E78" s="10">
        <f>SUM(E63:E77)</f>
        <v>220743</v>
      </c>
    </row>
    <row r="79" spans="2:5" x14ac:dyDescent="0.25">
      <c r="B79" s="23" t="s">
        <v>49</v>
      </c>
      <c r="C79" s="23">
        <f>C61-C78</f>
        <v>45769.799999999988</v>
      </c>
      <c r="D79" s="23">
        <f>D61-D78</f>
        <v>80517</v>
      </c>
      <c r="E79" s="23">
        <f>E61-E78</f>
        <v>37449</v>
      </c>
    </row>
    <row r="80" spans="2:5" x14ac:dyDescent="0.25">
      <c r="B80" s="25"/>
      <c r="C80" s="25"/>
      <c r="D80" s="25"/>
      <c r="E80" s="25"/>
    </row>
    <row r="81" spans="2:5" x14ac:dyDescent="0.25">
      <c r="B81" s="26" t="s">
        <v>50</v>
      </c>
      <c r="C81" s="24"/>
      <c r="D81" s="24"/>
      <c r="E81" s="24"/>
    </row>
    <row r="82" spans="2:5" x14ac:dyDescent="0.25">
      <c r="B82" s="27" t="s">
        <v>51</v>
      </c>
      <c r="C82" s="13">
        <f>C59</f>
        <v>2012</v>
      </c>
      <c r="D82" s="13">
        <f t="shared" ref="D82:E82" si="30">D59</f>
        <v>2013</v>
      </c>
      <c r="E82" s="13">
        <f t="shared" si="30"/>
        <v>2014</v>
      </c>
    </row>
    <row r="83" spans="2:5" x14ac:dyDescent="0.25">
      <c r="B83" s="28" t="s">
        <v>52</v>
      </c>
      <c r="C83" s="28">
        <f>N53</f>
        <v>54703.133333333346</v>
      </c>
      <c r="D83" s="28">
        <f>P53</f>
        <v>112320.13333333335</v>
      </c>
      <c r="E83" s="28">
        <f>Q53</f>
        <v>154369.13333333336</v>
      </c>
    </row>
    <row r="84" spans="2:5" x14ac:dyDescent="0.25">
      <c r="B84" s="28" t="s">
        <v>25</v>
      </c>
      <c r="C84" s="28">
        <f>O36</f>
        <v>2500</v>
      </c>
      <c r="D84" s="28">
        <f>P36+C84</f>
        <v>5000</v>
      </c>
      <c r="E84" s="13">
        <f>D84</f>
        <v>5000</v>
      </c>
    </row>
    <row r="85" spans="2:5" x14ac:dyDescent="0.25">
      <c r="B85" s="13" t="s">
        <v>53</v>
      </c>
      <c r="C85" s="13">
        <f>SUM(C83:C84)</f>
        <v>57203.133333333346</v>
      </c>
      <c r="D85" s="13">
        <f t="shared" ref="D85:E85" si="31">SUM(D83:D84)</f>
        <v>117320.13333333335</v>
      </c>
      <c r="E85" s="13">
        <f t="shared" si="31"/>
        <v>159369.13333333336</v>
      </c>
    </row>
    <row r="86" spans="2:5" x14ac:dyDescent="0.25">
      <c r="B86" s="28" t="s">
        <v>54</v>
      </c>
      <c r="C86" s="28">
        <f>O34</f>
        <v>18000</v>
      </c>
      <c r="D86" s="28">
        <f>O34+P34</f>
        <v>43000</v>
      </c>
      <c r="E86" s="28">
        <f>D86</f>
        <v>43000</v>
      </c>
    </row>
    <row r="87" spans="2:5" x14ac:dyDescent="0.25">
      <c r="B87" s="28" t="s">
        <v>47</v>
      </c>
      <c r="C87" s="28">
        <f>-C77</f>
        <v>-3600</v>
      </c>
      <c r="D87" s="28">
        <f>C87-D77</f>
        <v>-12200</v>
      </c>
      <c r="E87" s="28">
        <f>D87-E77</f>
        <v>-20800</v>
      </c>
    </row>
    <row r="88" spans="2:5" x14ac:dyDescent="0.25">
      <c r="B88" s="13" t="s">
        <v>55</v>
      </c>
      <c r="C88" s="13">
        <f>SUM(C86:C87)</f>
        <v>14400</v>
      </c>
      <c r="D88" s="28">
        <f t="shared" ref="D88:E88" si="32">SUM(D86:D87)</f>
        <v>30800</v>
      </c>
      <c r="E88" s="13">
        <f t="shared" si="32"/>
        <v>22200</v>
      </c>
    </row>
    <row r="89" spans="2:5" x14ac:dyDescent="0.25">
      <c r="B89" s="13" t="s">
        <v>56</v>
      </c>
      <c r="C89" s="13">
        <f>C85+C88</f>
        <v>71603.133333333346</v>
      </c>
      <c r="D89" s="13">
        <f t="shared" ref="D89:E89" si="33">D85+D88</f>
        <v>148120.13333333336</v>
      </c>
      <c r="E89" s="13">
        <f t="shared" si="33"/>
        <v>181569.13333333336</v>
      </c>
    </row>
    <row r="90" spans="2:5" x14ac:dyDescent="0.25">
      <c r="B90" s="13"/>
      <c r="C90" s="13"/>
      <c r="D90" s="13"/>
      <c r="E90" s="13"/>
    </row>
    <row r="91" spans="2:5" x14ac:dyDescent="0.25">
      <c r="B91" s="13" t="s">
        <v>57</v>
      </c>
      <c r="C91" s="13"/>
      <c r="D91" s="13"/>
      <c r="E91" s="13"/>
    </row>
    <row r="92" spans="2:5" x14ac:dyDescent="0.25">
      <c r="B92" s="28" t="s">
        <v>20</v>
      </c>
      <c r="C92" s="46">
        <f>O30-O49</f>
        <v>16333.333333333332</v>
      </c>
      <c r="D92" s="46">
        <f>C92-P49</f>
        <v>12333.333333333332</v>
      </c>
      <c r="E92" s="46">
        <f>D92-Q49</f>
        <v>8333.3333333333321</v>
      </c>
    </row>
    <row r="93" spans="2:5" x14ac:dyDescent="0.25">
      <c r="B93" s="28" t="s">
        <v>58</v>
      </c>
      <c r="C93" s="28">
        <f>O28</f>
        <v>2500</v>
      </c>
      <c r="D93" s="28">
        <f>C93</f>
        <v>2500</v>
      </c>
      <c r="E93" s="28">
        <f>D93</f>
        <v>2500</v>
      </c>
    </row>
    <row r="94" spans="2:5" x14ac:dyDescent="0.25">
      <c r="B94" s="28" t="s">
        <v>59</v>
      </c>
      <c r="C94" s="28">
        <f>O29</f>
        <v>7000</v>
      </c>
      <c r="D94" s="28">
        <f>C94</f>
        <v>7000</v>
      </c>
      <c r="E94" s="28">
        <f>D94</f>
        <v>7000</v>
      </c>
    </row>
    <row r="95" spans="2:5" x14ac:dyDescent="0.25">
      <c r="B95" s="28" t="s">
        <v>49</v>
      </c>
      <c r="C95" s="28">
        <f>C79</f>
        <v>45769.799999999988</v>
      </c>
      <c r="D95" s="28">
        <f>C95+D79</f>
        <v>126286.79999999999</v>
      </c>
      <c r="E95" s="13">
        <f>D95+E79</f>
        <v>163735.79999999999</v>
      </c>
    </row>
    <row r="96" spans="2:5" x14ac:dyDescent="0.25">
      <c r="B96" s="13" t="s">
        <v>60</v>
      </c>
      <c r="C96" s="13">
        <f>SUM(C92:C95)</f>
        <v>71603.133333333317</v>
      </c>
      <c r="D96" s="13">
        <f t="shared" ref="D96:E96" si="34">SUM(D92:D95)</f>
        <v>148120.13333333333</v>
      </c>
      <c r="E96" s="13">
        <f t="shared" si="34"/>
        <v>181569.13333333333</v>
      </c>
    </row>
    <row r="98" spans="4:5" x14ac:dyDescent="0.25">
      <c r="D98">
        <f>D89-D96</f>
        <v>0</v>
      </c>
      <c r="E98">
        <f>E89-E96</f>
        <v>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tmk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</dc:creator>
  <cp:lastModifiedBy>moroz</cp:lastModifiedBy>
  <dcterms:created xsi:type="dcterms:W3CDTF">2012-03-20T07:00:04Z</dcterms:created>
  <dcterms:modified xsi:type="dcterms:W3CDTF">2012-03-27T06:49:29Z</dcterms:modified>
</cp:coreProperties>
</file>