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69" i="1"/>
  <c r="C88" s="1"/>
  <c r="C89" s="1"/>
  <c r="C90" s="1"/>
  <c r="D70"/>
  <c r="E70"/>
  <c r="F70"/>
  <c r="G70"/>
  <c r="H70"/>
  <c r="I70"/>
  <c r="J70"/>
  <c r="K70"/>
  <c r="L70"/>
  <c r="M70"/>
  <c r="N70"/>
  <c r="C70"/>
  <c r="C87"/>
  <c r="E13"/>
  <c r="C86"/>
  <c r="C85"/>
  <c r="C84"/>
  <c r="C83"/>
  <c r="C82"/>
  <c r="C81"/>
  <c r="C78"/>
  <c r="O59"/>
  <c r="O64"/>
  <c r="O65"/>
  <c r="O66"/>
  <c r="O67"/>
  <c r="O68"/>
  <c r="C64"/>
  <c r="D64"/>
  <c r="D71" s="1"/>
  <c r="E64"/>
  <c r="F64"/>
  <c r="F71" s="1"/>
  <c r="G64"/>
  <c r="H64"/>
  <c r="H71" s="1"/>
  <c r="I64"/>
  <c r="J64"/>
  <c r="J71" s="1"/>
  <c r="K64"/>
  <c r="L64"/>
  <c r="L71" s="1"/>
  <c r="M64"/>
  <c r="N64"/>
  <c r="N71" s="1"/>
  <c r="E66"/>
  <c r="O63"/>
  <c r="O57"/>
  <c r="O58"/>
  <c r="O56"/>
  <c r="C72"/>
  <c r="E71"/>
  <c r="G71"/>
  <c r="I71"/>
  <c r="K71"/>
  <c r="M71"/>
  <c r="C71"/>
  <c r="C73" s="1"/>
  <c r="D72" s="1"/>
  <c r="C30"/>
  <c r="C35"/>
  <c r="C32"/>
  <c r="C31"/>
  <c r="D46"/>
  <c r="D63"/>
  <c r="E63"/>
  <c r="F63"/>
  <c r="G63"/>
  <c r="H63"/>
  <c r="I63"/>
  <c r="J63"/>
  <c r="K63"/>
  <c r="L63"/>
  <c r="M63"/>
  <c r="N63"/>
  <c r="C63"/>
  <c r="C62"/>
  <c r="D60"/>
  <c r="E60"/>
  <c r="F60"/>
  <c r="G60"/>
  <c r="H60"/>
  <c r="I60"/>
  <c r="J60"/>
  <c r="K60"/>
  <c r="L60"/>
  <c r="M60"/>
  <c r="N60"/>
  <c r="C60"/>
  <c r="E12"/>
  <c r="G12" s="1"/>
  <c r="D58"/>
  <c r="E58"/>
  <c r="F58"/>
  <c r="G58"/>
  <c r="H58"/>
  <c r="I58"/>
  <c r="J58"/>
  <c r="K58"/>
  <c r="L58"/>
  <c r="M58"/>
  <c r="N58"/>
  <c r="C58"/>
  <c r="D57"/>
  <c r="E57"/>
  <c r="F57"/>
  <c r="G57"/>
  <c r="H57"/>
  <c r="I57"/>
  <c r="J57"/>
  <c r="K57"/>
  <c r="L57"/>
  <c r="M57"/>
  <c r="N57"/>
  <c r="C57"/>
  <c r="D56"/>
  <c r="E56"/>
  <c r="F56"/>
  <c r="G56"/>
  <c r="H56"/>
  <c r="I56"/>
  <c r="J56"/>
  <c r="K56"/>
  <c r="L56"/>
  <c r="M56"/>
  <c r="N56"/>
  <c r="C56"/>
  <c r="D44"/>
  <c r="D45"/>
  <c r="C45"/>
  <c r="C44"/>
  <c r="E35"/>
  <c r="E38"/>
  <c r="E37"/>
  <c r="E30"/>
  <c r="E36" s="1"/>
  <c r="E31"/>
  <c r="E32"/>
  <c r="C24"/>
  <c r="C29" s="1"/>
  <c r="E29" s="1"/>
  <c r="I21"/>
  <c r="K21" s="1"/>
  <c r="I22"/>
  <c r="K22" s="1"/>
  <c r="I23"/>
  <c r="K23" s="1"/>
  <c r="E22"/>
  <c r="G22" s="1"/>
  <c r="E23"/>
  <c r="G23" s="1"/>
  <c r="E21"/>
  <c r="G21" s="1"/>
  <c r="E11"/>
  <c r="E10"/>
  <c r="E8"/>
  <c r="E7"/>
  <c r="E9"/>
  <c r="E6"/>
  <c r="D73" l="1"/>
  <c r="E72" s="1"/>
  <c r="E73" s="1"/>
  <c r="F72" s="1"/>
  <c r="F73" s="1"/>
  <c r="G72" s="1"/>
  <c r="G73" s="1"/>
  <c r="H72" s="1"/>
  <c r="H73" s="1"/>
  <c r="I72" s="1"/>
  <c r="I73" s="1"/>
  <c r="J72" s="1"/>
  <c r="J73" s="1"/>
  <c r="K72" s="1"/>
  <c r="K73" s="1"/>
  <c r="L72" s="1"/>
  <c r="L73" s="1"/>
  <c r="M72" s="1"/>
  <c r="M73" s="1"/>
  <c r="N72" s="1"/>
  <c r="N73" s="1"/>
  <c r="C16"/>
  <c r="E16"/>
  <c r="D16"/>
  <c r="G24"/>
  <c r="K24"/>
  <c r="I24"/>
  <c r="E24"/>
  <c r="F16" l="1"/>
  <c r="C42" s="1"/>
  <c r="C25"/>
  <c r="C43" s="1"/>
  <c r="C46"/>
  <c r="C47" s="1"/>
  <c r="F45"/>
  <c r="C48" s="1"/>
  <c r="D43"/>
</calcChain>
</file>

<file path=xl/sharedStrings.xml><?xml version="1.0" encoding="utf-8"?>
<sst xmlns="http://schemas.openxmlformats.org/spreadsheetml/2006/main" count="98" uniqueCount="80">
  <si>
    <t>Гончарная мастерская</t>
  </si>
  <si>
    <t>Инвестиции</t>
  </si>
  <si>
    <t>№</t>
  </si>
  <si>
    <t>количество</t>
  </si>
  <si>
    <t>Сумма</t>
  </si>
  <si>
    <t>Наименование</t>
  </si>
  <si>
    <t>Количество</t>
  </si>
  <si>
    <t>Всего</t>
  </si>
  <si>
    <t>Печь</t>
  </si>
  <si>
    <t>Поставщик</t>
  </si>
  <si>
    <t>Гончарный круг</t>
  </si>
  <si>
    <t>Столы</t>
  </si>
  <si>
    <t>Стеллажи</t>
  </si>
  <si>
    <t>Инструменты для керамики</t>
  </si>
  <si>
    <t>имеется</t>
  </si>
  <si>
    <t>Бочка для литья</t>
  </si>
  <si>
    <t>Зарплата ФИЕ</t>
  </si>
  <si>
    <t>План доходов</t>
  </si>
  <si>
    <t>Количество обжига в мес</t>
  </si>
  <si>
    <t>Наименов изд</t>
  </si>
  <si>
    <t>Крупное</t>
  </si>
  <si>
    <t>Среднее</t>
  </si>
  <si>
    <t>Мелкое</t>
  </si>
  <si>
    <t>Всего кг</t>
  </si>
  <si>
    <t>глина кг</t>
  </si>
  <si>
    <t>Цена</t>
  </si>
  <si>
    <t>Всего расход на глину</t>
  </si>
  <si>
    <t>Глазурь кг</t>
  </si>
  <si>
    <t>Всего глазури</t>
  </si>
  <si>
    <t>расход на глазурь</t>
  </si>
  <si>
    <t>Стоимость</t>
  </si>
  <si>
    <t>Литье</t>
  </si>
  <si>
    <t>Роспись глазурь Среднее</t>
  </si>
  <si>
    <t>Роспись глазурь Крупное</t>
  </si>
  <si>
    <t>Роспись глазурь Мелкое</t>
  </si>
  <si>
    <t>Рсчет работ на  1 обжиг</t>
  </si>
  <si>
    <t>Загрузка печи</t>
  </si>
  <si>
    <t>Разгрузка Печи</t>
  </si>
  <si>
    <t xml:space="preserve">Упаковка </t>
  </si>
  <si>
    <t>Бумага</t>
  </si>
  <si>
    <t>Коробка</t>
  </si>
  <si>
    <t>Работа по упаковки</t>
  </si>
  <si>
    <t xml:space="preserve">Всего оплата работ </t>
  </si>
  <si>
    <t>Электричество</t>
  </si>
  <si>
    <t>Зарплата 1 обжиг</t>
  </si>
  <si>
    <t>Рассчет материалов 1 Обжиг</t>
  </si>
  <si>
    <t>Себестоимость 1 обжига</t>
  </si>
  <si>
    <t>Материал на упаковку</t>
  </si>
  <si>
    <t>Себестоимость c  зарплатой</t>
  </si>
  <si>
    <t>Себестоимость Без зарплаты</t>
  </si>
  <si>
    <t>Крупные</t>
  </si>
  <si>
    <t>Средние</t>
  </si>
  <si>
    <t>Мелкие</t>
  </si>
  <si>
    <t>Цена изделия</t>
  </si>
  <si>
    <t>Поступления</t>
  </si>
  <si>
    <t>Помощь ТТА</t>
  </si>
  <si>
    <t>Всего поступлений</t>
  </si>
  <si>
    <t>Платежи:</t>
  </si>
  <si>
    <t>Закупка оборудования</t>
  </si>
  <si>
    <t>Себестоимость обжига</t>
  </si>
  <si>
    <t>соц</t>
  </si>
  <si>
    <t>безр</t>
  </si>
  <si>
    <t>Всего изделий</t>
  </si>
  <si>
    <t>Аренда</t>
  </si>
  <si>
    <t>ФИЕ</t>
  </si>
  <si>
    <t>Маркетинговые</t>
  </si>
  <si>
    <t>Прочие</t>
  </si>
  <si>
    <t>Всего платежей</t>
  </si>
  <si>
    <t>Денежный поток</t>
  </si>
  <si>
    <t>Деньги на начало периода</t>
  </si>
  <si>
    <t>Деньги на конец периода</t>
  </si>
  <si>
    <t xml:space="preserve"> Прогнозный отчет о прибыли</t>
  </si>
  <si>
    <t>Доход от продаж</t>
  </si>
  <si>
    <t>Доходы:</t>
  </si>
  <si>
    <t>Расходы:</t>
  </si>
  <si>
    <t>Коммунальные услуги, связь</t>
  </si>
  <si>
    <t>Амортизация 10%</t>
  </si>
  <si>
    <t>Всего расходов</t>
  </si>
  <si>
    <t>Прибыль</t>
  </si>
  <si>
    <t>зарплата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</si>
</sst>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186"/>
      <scheme val="minor"/>
    </font>
    <font>
      <b/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5" fillId="0" borderId="0" xfId="0" applyFont="1"/>
    <xf numFmtId="1" fontId="3" fillId="0" borderId="0" xfId="0" applyNumberFormat="1" applyFont="1"/>
    <xf numFmtId="1" fontId="0" fillId="0" borderId="1" xfId="0" applyNumberFormat="1" applyBorder="1"/>
    <xf numFmtId="1" fontId="1" fillId="0" borderId="0" xfId="0" applyNumberFormat="1" applyFont="1"/>
    <xf numFmtId="0" fontId="4" fillId="0" borderId="0" xfId="0" applyFont="1" applyAlignment="1">
      <alignment horizontal="right"/>
    </xf>
    <xf numFmtId="1" fontId="3" fillId="0" borderId="1" xfId="0" applyNumberFormat="1" applyFont="1" applyBorder="1"/>
    <xf numFmtId="1" fontId="0" fillId="0" borderId="0" xfId="0" applyNumberForma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4" xfId="0" applyBorder="1"/>
    <xf numFmtId="0" fontId="0" fillId="0" borderId="5" xfId="0" applyFill="1" applyBorder="1"/>
    <xf numFmtId="0" fontId="1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6" fillId="0" borderId="5" xfId="0" applyFont="1" applyBorder="1"/>
    <xf numFmtId="0" fontId="4" fillId="0" borderId="6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0" fillId="0" borderId="5" xfId="0" applyBorder="1"/>
    <xf numFmtId="0" fontId="1" fillId="0" borderId="10" xfId="0" applyFont="1" applyFill="1" applyBorder="1"/>
    <xf numFmtId="0" fontId="0" fillId="0" borderId="0" xfId="0" applyBorder="1"/>
    <xf numFmtId="0" fontId="4" fillId="0" borderId="0" xfId="0" applyFont="1" applyFill="1" applyBorder="1"/>
    <xf numFmtId="0" fontId="0" fillId="0" borderId="3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tabSelected="1" topLeftCell="B69" zoomScale="120" zoomScaleNormal="120" workbookViewId="0">
      <selection activeCell="C69" sqref="C69:N69"/>
    </sheetView>
  </sheetViews>
  <sheetFormatPr defaultRowHeight="15"/>
  <cols>
    <col min="1" max="1" width="8.28515625" customWidth="1"/>
    <col min="2" max="2" width="29.85546875" customWidth="1"/>
    <col min="3" max="3" width="8.5703125" customWidth="1"/>
    <col min="4" max="4" width="9.140625" customWidth="1"/>
    <col min="5" max="5" width="7.7109375" customWidth="1"/>
    <col min="6" max="6" width="8.7109375" customWidth="1"/>
    <col min="7" max="7" width="6.7109375" customWidth="1"/>
    <col min="8" max="8" width="7.5703125" customWidth="1"/>
    <col min="9" max="9" width="6.85546875" customWidth="1"/>
    <col min="10" max="10" width="7.28515625" customWidth="1"/>
    <col min="11" max="11" width="6.85546875" customWidth="1"/>
    <col min="12" max="12" width="7.5703125" customWidth="1"/>
    <col min="13" max="13" width="7.7109375" customWidth="1"/>
    <col min="14" max="14" width="8.28515625" customWidth="1"/>
    <col min="15" max="15" width="9.140625" customWidth="1"/>
  </cols>
  <sheetData>
    <row r="2" spans="1:7" ht="18.75">
      <c r="A2" s="2" t="s">
        <v>0</v>
      </c>
    </row>
    <row r="4" spans="1:7">
      <c r="A4" s="1" t="s">
        <v>1</v>
      </c>
    </row>
    <row r="5" spans="1:7">
      <c r="A5" s="3" t="s">
        <v>2</v>
      </c>
      <c r="B5" s="3" t="s">
        <v>5</v>
      </c>
      <c r="C5" s="3" t="s">
        <v>6</v>
      </c>
      <c r="D5" s="3" t="s">
        <v>4</v>
      </c>
      <c r="E5" s="3" t="s">
        <v>7</v>
      </c>
      <c r="F5" s="5" t="s">
        <v>9</v>
      </c>
    </row>
    <row r="6" spans="1:7">
      <c r="A6" s="3">
        <v>1</v>
      </c>
      <c r="B6" s="3" t="s">
        <v>8</v>
      </c>
      <c r="C6" s="3">
        <v>1</v>
      </c>
      <c r="D6" s="3">
        <v>50000</v>
      </c>
      <c r="E6" s="3">
        <f>C6*D6</f>
        <v>50000</v>
      </c>
      <c r="F6" s="3"/>
    </row>
    <row r="7" spans="1:7">
      <c r="A7" s="3">
        <v>2</v>
      </c>
      <c r="B7" s="3" t="s">
        <v>10</v>
      </c>
      <c r="C7" s="3">
        <v>1</v>
      </c>
      <c r="D7" s="3">
        <v>25000</v>
      </c>
      <c r="E7" s="3">
        <f t="shared" ref="E7:E9" si="0">C7*D7</f>
        <v>25000</v>
      </c>
      <c r="F7" s="3" t="s">
        <v>14</v>
      </c>
    </row>
    <row r="8" spans="1:7">
      <c r="A8" s="3">
        <v>3</v>
      </c>
      <c r="B8" s="3" t="s">
        <v>11</v>
      </c>
      <c r="C8" s="3">
        <v>2</v>
      </c>
      <c r="D8" s="3">
        <v>5000</v>
      </c>
      <c r="E8" s="3">
        <f t="shared" si="0"/>
        <v>10000</v>
      </c>
      <c r="F8" s="3"/>
    </row>
    <row r="9" spans="1:7">
      <c r="A9" s="3">
        <v>4</v>
      </c>
      <c r="B9" s="3" t="s">
        <v>12</v>
      </c>
      <c r="C9" s="3">
        <v>5</v>
      </c>
      <c r="D9" s="3">
        <v>2000</v>
      </c>
      <c r="E9" s="3">
        <f t="shared" si="0"/>
        <v>10000</v>
      </c>
      <c r="F9" s="3"/>
    </row>
    <row r="10" spans="1:7">
      <c r="A10" s="3">
        <v>5</v>
      </c>
      <c r="B10" s="3" t="s">
        <v>13</v>
      </c>
      <c r="C10" s="3"/>
      <c r="D10" s="3">
        <v>10000</v>
      </c>
      <c r="E10" s="3">
        <f>D10</f>
        <v>10000</v>
      </c>
      <c r="F10" s="3"/>
    </row>
    <row r="11" spans="1:7">
      <c r="A11" s="5">
        <v>6</v>
      </c>
      <c r="B11" s="5" t="s">
        <v>15</v>
      </c>
      <c r="C11" s="5">
        <v>1</v>
      </c>
      <c r="D11" s="5">
        <v>30000</v>
      </c>
      <c r="E11" s="5">
        <f>D11</f>
        <v>30000</v>
      </c>
      <c r="F11" s="3"/>
    </row>
    <row r="12" spans="1:7">
      <c r="E12" s="1">
        <f>SUM(E6:E11)-D7</f>
        <v>110000</v>
      </c>
      <c r="G12">
        <f>E12-70000</f>
        <v>40000</v>
      </c>
    </row>
    <row r="13" spans="1:7">
      <c r="E13">
        <f>E12+D7</f>
        <v>135000</v>
      </c>
    </row>
    <row r="14" spans="1:7">
      <c r="A14" t="s">
        <v>16</v>
      </c>
      <c r="D14" t="s">
        <v>60</v>
      </c>
      <c r="E14" t="s">
        <v>61</v>
      </c>
    </row>
    <row r="15" spans="1:7">
      <c r="B15" s="3"/>
      <c r="C15" s="3"/>
      <c r="D15" s="3">
        <v>0.33</v>
      </c>
      <c r="E15" s="3">
        <v>1.4E-2</v>
      </c>
      <c r="F15" s="3"/>
    </row>
    <row r="16" spans="1:7">
      <c r="B16" s="3" t="s">
        <v>44</v>
      </c>
      <c r="C16" s="3">
        <f>E36</f>
        <v>1105</v>
      </c>
      <c r="D16" s="3">
        <f>C16*D15</f>
        <v>364.65000000000003</v>
      </c>
      <c r="E16" s="3">
        <f>C16*E15</f>
        <v>15.47</v>
      </c>
      <c r="F16" s="6">
        <f>SUM(C16:E16)</f>
        <v>1485.1200000000001</v>
      </c>
    </row>
    <row r="17" spans="1:12">
      <c r="B17" s="3"/>
      <c r="C17" s="3"/>
      <c r="D17" s="3"/>
      <c r="E17" s="3"/>
      <c r="F17" s="3"/>
    </row>
    <row r="19" spans="1:12">
      <c r="B19" t="s">
        <v>45</v>
      </c>
    </row>
    <row r="20" spans="1:12">
      <c r="A20" s="6"/>
      <c r="B20" s="6" t="s">
        <v>19</v>
      </c>
      <c r="C20" s="6" t="s">
        <v>3</v>
      </c>
      <c r="D20" s="6" t="s">
        <v>24</v>
      </c>
      <c r="E20" s="6" t="s">
        <v>23</v>
      </c>
      <c r="F20" s="6" t="s">
        <v>25</v>
      </c>
      <c r="G20" s="6" t="s">
        <v>26</v>
      </c>
      <c r="H20" s="8" t="s">
        <v>27</v>
      </c>
      <c r="I20" s="8" t="s">
        <v>28</v>
      </c>
      <c r="J20" s="3" t="s">
        <v>25</v>
      </c>
      <c r="K20" s="3" t="s">
        <v>29</v>
      </c>
      <c r="L20" s="7" t="s">
        <v>38</v>
      </c>
    </row>
    <row r="21" spans="1:12" ht="21">
      <c r="A21" s="3"/>
      <c r="B21" s="3" t="s">
        <v>20</v>
      </c>
      <c r="C21" s="33">
        <v>2</v>
      </c>
      <c r="D21" s="3">
        <v>5</v>
      </c>
      <c r="E21" s="3">
        <f>C21*D21</f>
        <v>10</v>
      </c>
      <c r="F21" s="3">
        <v>7</v>
      </c>
      <c r="G21" s="3">
        <f>E21*F21</f>
        <v>70</v>
      </c>
      <c r="H21" s="5">
        <v>0.1</v>
      </c>
      <c r="I21" s="3">
        <f>C21*H21</f>
        <v>0.2</v>
      </c>
      <c r="J21" s="3">
        <v>200</v>
      </c>
      <c r="K21" s="3">
        <f>I21*J21</f>
        <v>40</v>
      </c>
    </row>
    <row r="22" spans="1:12" ht="21">
      <c r="A22" s="3"/>
      <c r="B22" s="3" t="s">
        <v>21</v>
      </c>
      <c r="C22" s="33">
        <v>10</v>
      </c>
      <c r="D22" s="3">
        <v>1.5</v>
      </c>
      <c r="E22" s="3">
        <f t="shared" ref="E22:E23" si="1">C22*D22</f>
        <v>15</v>
      </c>
      <c r="F22" s="3">
        <v>7</v>
      </c>
      <c r="G22" s="3">
        <f t="shared" ref="G22:G23" si="2">E22*F22</f>
        <v>105</v>
      </c>
      <c r="H22" s="5">
        <v>0.03</v>
      </c>
      <c r="I22" s="3">
        <f t="shared" ref="I22:I23" si="3">C22*H22</f>
        <v>0.3</v>
      </c>
      <c r="J22" s="3">
        <v>200</v>
      </c>
      <c r="K22" s="3">
        <f t="shared" ref="K22:K23" si="4">I22*J22</f>
        <v>60</v>
      </c>
    </row>
    <row r="23" spans="1:12" ht="21">
      <c r="A23" s="3"/>
      <c r="B23" s="3" t="s">
        <v>22</v>
      </c>
      <c r="C23" s="33">
        <v>70</v>
      </c>
      <c r="D23" s="3">
        <v>0.1</v>
      </c>
      <c r="E23" s="3">
        <f t="shared" si="1"/>
        <v>7</v>
      </c>
      <c r="F23" s="3">
        <v>7</v>
      </c>
      <c r="G23" s="3">
        <f t="shared" si="2"/>
        <v>49</v>
      </c>
      <c r="H23" s="5">
        <v>0.01</v>
      </c>
      <c r="I23" s="3">
        <f t="shared" si="3"/>
        <v>0.70000000000000007</v>
      </c>
      <c r="J23" s="3">
        <v>200</v>
      </c>
      <c r="K23" s="3">
        <f t="shared" si="4"/>
        <v>140</v>
      </c>
    </row>
    <row r="24" spans="1:12">
      <c r="A24" s="3"/>
      <c r="B24" s="22" t="s">
        <v>62</v>
      </c>
      <c r="C24" s="34">
        <f>SUM(C21:C23)</f>
        <v>82</v>
      </c>
      <c r="D24" s="3"/>
      <c r="E24" s="6">
        <f>SUM(E21:E23)</f>
        <v>32</v>
      </c>
      <c r="F24" s="3"/>
      <c r="G24" s="6">
        <f>SUM(G21:G23)</f>
        <v>224</v>
      </c>
      <c r="H24" s="3"/>
      <c r="I24" s="3">
        <f>SUM(I21:I23)</f>
        <v>1.2000000000000002</v>
      </c>
      <c r="J24" s="3"/>
      <c r="K24" s="6">
        <f>SUM(K21:K23)</f>
        <v>240</v>
      </c>
    </row>
    <row r="25" spans="1:12">
      <c r="A25" s="3"/>
      <c r="B25" s="6" t="s">
        <v>7</v>
      </c>
      <c r="C25" s="6">
        <f>G24+K24</f>
        <v>464</v>
      </c>
      <c r="D25" s="3"/>
      <c r="E25" s="3"/>
      <c r="F25" s="3"/>
      <c r="G25" s="3"/>
      <c r="H25" s="3"/>
      <c r="I25" s="3"/>
      <c r="J25" s="3"/>
      <c r="K25" s="3"/>
    </row>
    <row r="27" spans="1:12">
      <c r="B27" t="s">
        <v>35</v>
      </c>
    </row>
    <row r="28" spans="1:12">
      <c r="B28" s="6" t="s">
        <v>5</v>
      </c>
      <c r="C28" s="6" t="s">
        <v>6</v>
      </c>
      <c r="D28" s="6" t="s">
        <v>30</v>
      </c>
      <c r="E28" s="6" t="s">
        <v>7</v>
      </c>
    </row>
    <row r="29" spans="1:12">
      <c r="B29" s="3" t="s">
        <v>31</v>
      </c>
      <c r="C29" s="3">
        <f>C24</f>
        <v>82</v>
      </c>
      <c r="D29" s="3">
        <v>7</v>
      </c>
      <c r="E29" s="3">
        <f>C29*D29</f>
        <v>574</v>
      </c>
    </row>
    <row r="30" spans="1:12">
      <c r="B30" s="3" t="s">
        <v>33</v>
      </c>
      <c r="C30" s="3">
        <f>C21</f>
        <v>2</v>
      </c>
      <c r="D30" s="3">
        <v>25</v>
      </c>
      <c r="E30" s="3">
        <f t="shared" ref="E30:E32" si="5">C30*D30</f>
        <v>50</v>
      </c>
    </row>
    <row r="31" spans="1:12">
      <c r="B31" s="3" t="s">
        <v>32</v>
      </c>
      <c r="C31" s="3">
        <f>C22</f>
        <v>10</v>
      </c>
      <c r="D31" s="3">
        <v>10</v>
      </c>
      <c r="E31" s="3">
        <f t="shared" si="5"/>
        <v>100</v>
      </c>
    </row>
    <row r="32" spans="1:12">
      <c r="B32" s="3" t="s">
        <v>34</v>
      </c>
      <c r="C32" s="3">
        <f>C23</f>
        <v>70</v>
      </c>
      <c r="D32" s="3">
        <v>2</v>
      </c>
      <c r="E32" s="3">
        <f t="shared" si="5"/>
        <v>140</v>
      </c>
    </row>
    <row r="33" spans="2:6">
      <c r="B33" s="5" t="s">
        <v>36</v>
      </c>
      <c r="C33" s="5"/>
      <c r="D33" s="3"/>
      <c r="E33" s="3">
        <v>100</v>
      </c>
    </row>
    <row r="34" spans="2:6">
      <c r="B34" s="3" t="s">
        <v>37</v>
      </c>
      <c r="C34" s="3"/>
      <c r="D34" s="3"/>
      <c r="E34" s="3">
        <v>100</v>
      </c>
    </row>
    <row r="35" spans="2:6">
      <c r="B35" s="3" t="s">
        <v>41</v>
      </c>
      <c r="C35" s="3">
        <f>C24</f>
        <v>82</v>
      </c>
      <c r="D35" s="3">
        <v>0.5</v>
      </c>
      <c r="E35" s="3">
        <f t="shared" ref="E35" si="6">C35*D35</f>
        <v>41</v>
      </c>
    </row>
    <row r="36" spans="2:6">
      <c r="B36" s="11" t="s">
        <v>42</v>
      </c>
      <c r="C36" s="3"/>
      <c r="D36" s="3"/>
      <c r="E36" s="6">
        <f>SUM(E29:E35)</f>
        <v>1105</v>
      </c>
    </row>
    <row r="37" spans="2:6">
      <c r="B37" s="3" t="s">
        <v>39</v>
      </c>
      <c r="C37" s="3">
        <v>2.5</v>
      </c>
      <c r="D37" s="3">
        <v>18</v>
      </c>
      <c r="E37" s="3">
        <f t="shared" ref="E37:E38" si="7">C37*D37</f>
        <v>45</v>
      </c>
    </row>
    <row r="38" spans="2:6">
      <c r="B38" s="4" t="s">
        <v>40</v>
      </c>
      <c r="C38">
        <v>3</v>
      </c>
      <c r="D38">
        <v>10</v>
      </c>
      <c r="E38" s="3">
        <f t="shared" si="7"/>
        <v>30</v>
      </c>
    </row>
    <row r="39" spans="2:6">
      <c r="B39" s="4" t="s">
        <v>43</v>
      </c>
      <c r="D39">
        <v>1.45</v>
      </c>
      <c r="E39" s="1">
        <v>250</v>
      </c>
    </row>
    <row r="40" spans="2:6">
      <c r="B40" s="4"/>
    </row>
    <row r="41" spans="2:6">
      <c r="B41" s="7" t="s">
        <v>46</v>
      </c>
    </row>
    <row r="42" spans="2:6">
      <c r="B42" s="3" t="s">
        <v>44</v>
      </c>
      <c r="C42" s="16">
        <f>F16</f>
        <v>1485.1200000000001</v>
      </c>
    </row>
    <row r="43" spans="2:6">
      <c r="B43" s="3" t="s">
        <v>45</v>
      </c>
      <c r="C43" s="3">
        <f>C25</f>
        <v>464</v>
      </c>
      <c r="D43" s="3">
        <f>C43</f>
        <v>464</v>
      </c>
    </row>
    <row r="44" spans="2:6">
      <c r="B44" s="3" t="s">
        <v>47</v>
      </c>
      <c r="C44" s="3">
        <f>E37+E38</f>
        <v>75</v>
      </c>
      <c r="D44" s="3">
        <f t="shared" ref="D44:D45" si="8">C44</f>
        <v>75</v>
      </c>
    </row>
    <row r="45" spans="2:6">
      <c r="B45" s="3" t="s">
        <v>43</v>
      </c>
      <c r="C45" s="3">
        <f>E39</f>
        <v>250</v>
      </c>
      <c r="D45" s="3">
        <f t="shared" si="8"/>
        <v>250</v>
      </c>
      <c r="F45" s="14">
        <f>C43+C44+C45</f>
        <v>789</v>
      </c>
    </row>
    <row r="46" spans="2:6">
      <c r="C46" s="17">
        <f>SUM(C42:C45)</f>
        <v>2274.12</v>
      </c>
      <c r="D46" s="6">
        <f>SUM(D43:D45)</f>
        <v>789</v>
      </c>
    </row>
    <row r="47" spans="2:6">
      <c r="B47" t="s">
        <v>48</v>
      </c>
      <c r="C47" s="15">
        <f>C46/C24</f>
        <v>27.733170731707315</v>
      </c>
      <c r="D47" s="13"/>
      <c r="F47" s="12"/>
    </row>
    <row r="48" spans="2:6">
      <c r="B48" t="s">
        <v>49</v>
      </c>
      <c r="C48" s="15">
        <f>F45/C24</f>
        <v>9.6219512195121943</v>
      </c>
      <c r="D48" s="13"/>
      <c r="F48" s="12"/>
    </row>
    <row r="49" spans="1:16">
      <c r="B49" s="18" t="s">
        <v>53</v>
      </c>
      <c r="C49" s="15"/>
      <c r="D49" s="13"/>
      <c r="F49" s="12"/>
    </row>
    <row r="50" spans="1:16">
      <c r="B50" s="3" t="s">
        <v>50</v>
      </c>
      <c r="C50" s="19">
        <v>250</v>
      </c>
      <c r="D50" s="13"/>
      <c r="F50" s="12"/>
    </row>
    <row r="51" spans="1:16">
      <c r="B51" s="5" t="s">
        <v>51</v>
      </c>
      <c r="C51" s="19">
        <v>100</v>
      </c>
      <c r="D51" s="13"/>
      <c r="F51" s="12"/>
    </row>
    <row r="52" spans="1:16">
      <c r="B52" s="5" t="s">
        <v>52</v>
      </c>
      <c r="C52" s="19">
        <v>25</v>
      </c>
      <c r="D52" s="13"/>
      <c r="F52" s="12"/>
    </row>
    <row r="53" spans="1:16">
      <c r="A53" s="1" t="s">
        <v>17</v>
      </c>
      <c r="C53" s="20"/>
    </row>
    <row r="54" spans="1:16">
      <c r="A54" s="3"/>
      <c r="B54" s="18" t="s">
        <v>54</v>
      </c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>
        <v>10</v>
      </c>
      <c r="M54" s="9">
        <v>11</v>
      </c>
      <c r="N54" s="9">
        <v>12</v>
      </c>
    </row>
    <row r="55" spans="1:16">
      <c r="A55" s="3"/>
      <c r="B55" s="22" t="s">
        <v>18</v>
      </c>
      <c r="C55" s="10">
        <v>2</v>
      </c>
      <c r="D55" s="10">
        <v>2</v>
      </c>
      <c r="E55" s="10">
        <v>3</v>
      </c>
      <c r="F55" s="10">
        <v>4</v>
      </c>
      <c r="G55" s="10">
        <v>4</v>
      </c>
      <c r="H55" s="10">
        <v>6</v>
      </c>
      <c r="I55" s="10">
        <v>6</v>
      </c>
      <c r="J55" s="10">
        <v>6</v>
      </c>
      <c r="K55" s="10">
        <v>4</v>
      </c>
      <c r="L55" s="10">
        <v>4</v>
      </c>
      <c r="M55" s="10">
        <v>6</v>
      </c>
      <c r="N55" s="10">
        <v>3</v>
      </c>
    </row>
    <row r="56" spans="1:16">
      <c r="A56" s="3"/>
      <c r="B56" s="3" t="s">
        <v>50</v>
      </c>
      <c r="C56" s="3">
        <f>$C$21*$C$50*C55</f>
        <v>1000</v>
      </c>
      <c r="D56" s="3">
        <f t="shared" ref="D56:N56" si="9">$C$21*$C$50*D55</f>
        <v>1000</v>
      </c>
      <c r="E56" s="3">
        <f t="shared" si="9"/>
        <v>1500</v>
      </c>
      <c r="F56" s="3">
        <f t="shared" si="9"/>
        <v>2000</v>
      </c>
      <c r="G56" s="3">
        <f t="shared" si="9"/>
        <v>2000</v>
      </c>
      <c r="H56" s="3">
        <f t="shared" si="9"/>
        <v>3000</v>
      </c>
      <c r="I56" s="3">
        <f t="shared" si="9"/>
        <v>3000</v>
      </c>
      <c r="J56" s="3">
        <f t="shared" si="9"/>
        <v>3000</v>
      </c>
      <c r="K56" s="3">
        <f t="shared" si="9"/>
        <v>2000</v>
      </c>
      <c r="L56" s="3">
        <f t="shared" si="9"/>
        <v>2000</v>
      </c>
      <c r="M56" s="3">
        <f t="shared" si="9"/>
        <v>3000</v>
      </c>
      <c r="N56" s="3">
        <f t="shared" si="9"/>
        <v>1500</v>
      </c>
      <c r="O56" s="36">
        <f>SUM(C56:N56)</f>
        <v>25000</v>
      </c>
      <c r="P56" s="37"/>
    </row>
    <row r="57" spans="1:16">
      <c r="A57" s="3"/>
      <c r="B57" s="5" t="s">
        <v>51</v>
      </c>
      <c r="C57" s="3">
        <f>$C$22*$C$51*C55</f>
        <v>2000</v>
      </c>
      <c r="D57" s="3">
        <f t="shared" ref="D57:N57" si="10">$C$22*$C$51*D55</f>
        <v>2000</v>
      </c>
      <c r="E57" s="3">
        <f t="shared" si="10"/>
        <v>3000</v>
      </c>
      <c r="F57" s="3">
        <f t="shared" si="10"/>
        <v>4000</v>
      </c>
      <c r="G57" s="3">
        <f t="shared" si="10"/>
        <v>4000</v>
      </c>
      <c r="H57" s="3">
        <f t="shared" si="10"/>
        <v>6000</v>
      </c>
      <c r="I57" s="3">
        <f t="shared" si="10"/>
        <v>6000</v>
      </c>
      <c r="J57" s="3">
        <f t="shared" si="10"/>
        <v>6000</v>
      </c>
      <c r="K57" s="3">
        <f t="shared" si="10"/>
        <v>4000</v>
      </c>
      <c r="L57" s="3">
        <f t="shared" si="10"/>
        <v>4000</v>
      </c>
      <c r="M57" s="3">
        <f t="shared" si="10"/>
        <v>6000</v>
      </c>
      <c r="N57" s="3">
        <f t="shared" si="10"/>
        <v>3000</v>
      </c>
      <c r="O57" s="36">
        <f t="shared" ref="O57:O58" si="11">SUM(C57:N57)</f>
        <v>50000</v>
      </c>
      <c r="P57" s="37"/>
    </row>
    <row r="58" spans="1:16">
      <c r="A58" s="3"/>
      <c r="B58" s="5" t="s">
        <v>52</v>
      </c>
      <c r="C58" s="3">
        <f>$C$23*$C$52*C55</f>
        <v>3500</v>
      </c>
      <c r="D58" s="3">
        <f t="shared" ref="D58:N58" si="12">$C$23*$C$52*D55</f>
        <v>3500</v>
      </c>
      <c r="E58" s="3">
        <f t="shared" si="12"/>
        <v>5250</v>
      </c>
      <c r="F58" s="3">
        <f t="shared" si="12"/>
        <v>7000</v>
      </c>
      <c r="G58" s="3">
        <f t="shared" si="12"/>
        <v>7000</v>
      </c>
      <c r="H58" s="3">
        <f t="shared" si="12"/>
        <v>10500</v>
      </c>
      <c r="I58" s="3">
        <f t="shared" si="12"/>
        <v>10500</v>
      </c>
      <c r="J58" s="3">
        <f t="shared" si="12"/>
        <v>10500</v>
      </c>
      <c r="K58" s="3">
        <f t="shared" si="12"/>
        <v>7000</v>
      </c>
      <c r="L58" s="3">
        <f t="shared" si="12"/>
        <v>7000</v>
      </c>
      <c r="M58" s="3">
        <f t="shared" si="12"/>
        <v>10500</v>
      </c>
      <c r="N58" s="3">
        <f t="shared" si="12"/>
        <v>5250</v>
      </c>
      <c r="O58" s="36">
        <f t="shared" si="11"/>
        <v>87500</v>
      </c>
      <c r="P58" s="37"/>
    </row>
    <row r="59" spans="1:16" ht="15.75" thickBot="1">
      <c r="A59" s="3"/>
      <c r="B59" s="25" t="s">
        <v>55</v>
      </c>
      <c r="C59" s="31">
        <v>70000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8">
        <f>SUM(O56:O58)</f>
        <v>162500</v>
      </c>
      <c r="P59" s="37"/>
    </row>
    <row r="60" spans="1:16" ht="15.75" thickBot="1">
      <c r="A60" s="24"/>
      <c r="B60" s="28" t="s">
        <v>56</v>
      </c>
      <c r="C60" s="29">
        <f>SUM(C56:C59)</f>
        <v>76500</v>
      </c>
      <c r="D60" s="29">
        <f t="shared" ref="D60:N60" si="13">SUM(D56:D59)</f>
        <v>6500</v>
      </c>
      <c r="E60" s="29">
        <f t="shared" si="13"/>
        <v>9750</v>
      </c>
      <c r="F60" s="29">
        <f t="shared" si="13"/>
        <v>13000</v>
      </c>
      <c r="G60" s="29">
        <f t="shared" si="13"/>
        <v>13000</v>
      </c>
      <c r="H60" s="29">
        <f t="shared" si="13"/>
        <v>19500</v>
      </c>
      <c r="I60" s="29">
        <f t="shared" si="13"/>
        <v>19500</v>
      </c>
      <c r="J60" s="29">
        <f t="shared" si="13"/>
        <v>19500</v>
      </c>
      <c r="K60" s="29">
        <f t="shared" si="13"/>
        <v>13000</v>
      </c>
      <c r="L60" s="29">
        <f t="shared" si="13"/>
        <v>13000</v>
      </c>
      <c r="M60" s="29">
        <f t="shared" si="13"/>
        <v>19500</v>
      </c>
      <c r="N60" s="30">
        <f t="shared" si="13"/>
        <v>9750</v>
      </c>
    </row>
    <row r="61" spans="1:16">
      <c r="A61" s="3"/>
      <c r="B61" s="32" t="s">
        <v>57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6">
      <c r="A62" s="3"/>
      <c r="B62" s="3" t="s">
        <v>58</v>
      </c>
      <c r="C62" s="3">
        <f>E12</f>
        <v>110000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6">
      <c r="A63" s="3"/>
      <c r="B63" s="3" t="s">
        <v>59</v>
      </c>
      <c r="C63" s="3">
        <f>$D$46*C55</f>
        <v>1578</v>
      </c>
      <c r="D63" s="3">
        <f t="shared" ref="D63:N63" si="14">$D$46*D55</f>
        <v>1578</v>
      </c>
      <c r="E63" s="3">
        <f t="shared" si="14"/>
        <v>2367</v>
      </c>
      <c r="F63" s="3">
        <f t="shared" si="14"/>
        <v>3156</v>
      </c>
      <c r="G63" s="3">
        <f t="shared" si="14"/>
        <v>3156</v>
      </c>
      <c r="H63" s="3">
        <f t="shared" si="14"/>
        <v>4734</v>
      </c>
      <c r="I63" s="3">
        <f t="shared" si="14"/>
        <v>4734</v>
      </c>
      <c r="J63" s="3">
        <f t="shared" si="14"/>
        <v>4734</v>
      </c>
      <c r="K63" s="3">
        <f t="shared" si="14"/>
        <v>3156</v>
      </c>
      <c r="L63" s="3">
        <f t="shared" si="14"/>
        <v>3156</v>
      </c>
      <c r="M63" s="3">
        <f t="shared" si="14"/>
        <v>4734</v>
      </c>
      <c r="N63" s="3">
        <f t="shared" si="14"/>
        <v>2367</v>
      </c>
      <c r="O63" s="4">
        <f>SUM(C63:N63)</f>
        <v>39450</v>
      </c>
    </row>
    <row r="64" spans="1:16">
      <c r="A64" s="3"/>
      <c r="B64" s="3" t="s">
        <v>63</v>
      </c>
      <c r="C64" s="3">
        <f>40*50</f>
        <v>2000</v>
      </c>
      <c r="D64" s="3">
        <f t="shared" ref="D64:N64" si="15">40*50</f>
        <v>2000</v>
      </c>
      <c r="E64" s="3">
        <f t="shared" si="15"/>
        <v>2000</v>
      </c>
      <c r="F64" s="3">
        <f t="shared" si="15"/>
        <v>2000</v>
      </c>
      <c r="G64" s="3">
        <f t="shared" si="15"/>
        <v>2000</v>
      </c>
      <c r="H64" s="3">
        <f t="shared" si="15"/>
        <v>2000</v>
      </c>
      <c r="I64" s="3">
        <f t="shared" si="15"/>
        <v>2000</v>
      </c>
      <c r="J64" s="3">
        <f t="shared" si="15"/>
        <v>2000</v>
      </c>
      <c r="K64" s="3">
        <f t="shared" si="15"/>
        <v>2000</v>
      </c>
      <c r="L64" s="3">
        <f t="shared" si="15"/>
        <v>2000</v>
      </c>
      <c r="M64" s="3">
        <f t="shared" si="15"/>
        <v>2000</v>
      </c>
      <c r="N64" s="3">
        <f t="shared" si="15"/>
        <v>2000</v>
      </c>
      <c r="O64" s="4">
        <f t="shared" ref="O64:O68" si="16">SUM(C64:N64)</f>
        <v>24000</v>
      </c>
    </row>
    <row r="65" spans="1:15">
      <c r="A65" s="3"/>
      <c r="B65" s="3" t="s">
        <v>75</v>
      </c>
      <c r="C65" s="3">
        <v>1000</v>
      </c>
      <c r="D65" s="3">
        <v>1000</v>
      </c>
      <c r="E65" s="3">
        <v>1000</v>
      </c>
      <c r="F65" s="3">
        <v>1000</v>
      </c>
      <c r="G65" s="3">
        <v>1000</v>
      </c>
      <c r="H65" s="3">
        <v>1000</v>
      </c>
      <c r="I65" s="3">
        <v>1000</v>
      </c>
      <c r="J65" s="3">
        <v>1000</v>
      </c>
      <c r="K65" s="3">
        <v>1000</v>
      </c>
      <c r="L65" s="3">
        <v>1000</v>
      </c>
      <c r="M65" s="3">
        <v>1000</v>
      </c>
      <c r="N65" s="3">
        <v>1000</v>
      </c>
      <c r="O65" s="4">
        <f t="shared" si="16"/>
        <v>12000</v>
      </c>
    </row>
    <row r="66" spans="1:15">
      <c r="A66" s="3"/>
      <c r="B66" s="3" t="s">
        <v>64</v>
      </c>
      <c r="C66" s="3"/>
      <c r="D66" s="3"/>
      <c r="E66" s="3">
        <f>1436*3</f>
        <v>4308</v>
      </c>
      <c r="F66" s="3"/>
      <c r="G66" s="3"/>
      <c r="H66" s="3">
        <v>4308</v>
      </c>
      <c r="I66" s="3"/>
      <c r="J66" s="3"/>
      <c r="K66" s="3">
        <v>4308</v>
      </c>
      <c r="L66" s="3"/>
      <c r="M66" s="3"/>
      <c r="N66" s="3">
        <v>4308</v>
      </c>
      <c r="O66" s="4">
        <f t="shared" si="16"/>
        <v>17232</v>
      </c>
    </row>
    <row r="67" spans="1:15">
      <c r="A67" s="3"/>
      <c r="B67" s="3" t="s">
        <v>65</v>
      </c>
      <c r="C67" s="3"/>
      <c r="D67" s="3"/>
      <c r="E67" s="3">
        <v>3000</v>
      </c>
      <c r="F67" s="3"/>
      <c r="G67" s="3"/>
      <c r="H67" s="3"/>
      <c r="I67" s="3"/>
      <c r="J67" s="3"/>
      <c r="K67" s="3"/>
      <c r="L67" s="3"/>
      <c r="M67" s="3"/>
      <c r="N67" s="3"/>
      <c r="O67" s="4">
        <f t="shared" si="16"/>
        <v>3000</v>
      </c>
    </row>
    <row r="68" spans="1:15">
      <c r="A68" s="3"/>
      <c r="B68" s="35" t="s">
        <v>66</v>
      </c>
      <c r="C68" s="35">
        <v>250</v>
      </c>
      <c r="D68" s="35">
        <v>250</v>
      </c>
      <c r="E68" s="35">
        <v>250</v>
      </c>
      <c r="F68" s="35">
        <v>250</v>
      </c>
      <c r="G68" s="35">
        <v>250</v>
      </c>
      <c r="H68" s="35">
        <v>250</v>
      </c>
      <c r="I68" s="35">
        <v>250</v>
      </c>
      <c r="J68" s="35">
        <v>250</v>
      </c>
      <c r="K68" s="35">
        <v>250</v>
      </c>
      <c r="L68" s="35">
        <v>250</v>
      </c>
      <c r="M68" s="35">
        <v>250</v>
      </c>
      <c r="N68" s="35">
        <v>250</v>
      </c>
      <c r="O68" s="4">
        <f t="shared" si="16"/>
        <v>3000</v>
      </c>
    </row>
    <row r="69" spans="1:15" ht="15.75" thickBot="1">
      <c r="A69" s="24"/>
      <c r="B69" s="39" t="s">
        <v>79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">
        <f>SUM(C69:N69)</f>
        <v>0</v>
      </c>
    </row>
    <row r="70" spans="1:15" ht="15.75" thickBot="1">
      <c r="A70" s="24"/>
      <c r="B70" s="28" t="s">
        <v>67</v>
      </c>
      <c r="C70" s="29">
        <f>SUM(C62:C69)</f>
        <v>114828</v>
      </c>
      <c r="D70" s="29">
        <f t="shared" ref="D70:N70" si="17">SUM(D62:D69)</f>
        <v>4828</v>
      </c>
      <c r="E70" s="29">
        <f t="shared" si="17"/>
        <v>12925</v>
      </c>
      <c r="F70" s="29">
        <f t="shared" si="17"/>
        <v>6406</v>
      </c>
      <c r="G70" s="29">
        <f t="shared" si="17"/>
        <v>6406</v>
      </c>
      <c r="H70" s="29">
        <f t="shared" si="17"/>
        <v>12292</v>
      </c>
      <c r="I70" s="29">
        <f t="shared" si="17"/>
        <v>7984</v>
      </c>
      <c r="J70" s="29">
        <f t="shared" si="17"/>
        <v>7984</v>
      </c>
      <c r="K70" s="29">
        <f t="shared" si="17"/>
        <v>10714</v>
      </c>
      <c r="L70" s="29">
        <f t="shared" si="17"/>
        <v>6406</v>
      </c>
      <c r="M70" s="29">
        <f t="shared" si="17"/>
        <v>7984</v>
      </c>
      <c r="N70" s="29">
        <f t="shared" si="17"/>
        <v>9925</v>
      </c>
    </row>
    <row r="71" spans="1:15">
      <c r="A71" s="3"/>
      <c r="B71" s="27" t="s">
        <v>68</v>
      </c>
      <c r="C71" s="27">
        <f>C60-C70</f>
        <v>-38328</v>
      </c>
      <c r="D71" s="27">
        <f t="shared" ref="D71:N71" si="18">D60-D70</f>
        <v>1672</v>
      </c>
      <c r="E71" s="27">
        <f t="shared" si="18"/>
        <v>-3175</v>
      </c>
      <c r="F71" s="27">
        <f t="shared" si="18"/>
        <v>6594</v>
      </c>
      <c r="G71" s="27">
        <f t="shared" si="18"/>
        <v>6594</v>
      </c>
      <c r="H71" s="27">
        <f t="shared" si="18"/>
        <v>7208</v>
      </c>
      <c r="I71" s="27">
        <f t="shared" si="18"/>
        <v>11516</v>
      </c>
      <c r="J71" s="27">
        <f t="shared" si="18"/>
        <v>11516</v>
      </c>
      <c r="K71" s="27">
        <f t="shared" si="18"/>
        <v>2286</v>
      </c>
      <c r="L71" s="27">
        <f t="shared" si="18"/>
        <v>6594</v>
      </c>
      <c r="M71" s="27">
        <f t="shared" si="18"/>
        <v>11516</v>
      </c>
      <c r="N71" s="27">
        <f t="shared" si="18"/>
        <v>-175</v>
      </c>
    </row>
    <row r="72" spans="1:15">
      <c r="A72" s="3"/>
      <c r="B72" s="3" t="s">
        <v>69</v>
      </c>
      <c r="C72" s="3">
        <f>G12</f>
        <v>40000</v>
      </c>
      <c r="D72" s="3">
        <f>C73</f>
        <v>1672</v>
      </c>
      <c r="E72" s="3">
        <f t="shared" ref="E72:N72" si="19">D73</f>
        <v>3344</v>
      </c>
      <c r="F72" s="3">
        <f t="shared" si="19"/>
        <v>169</v>
      </c>
      <c r="G72" s="3">
        <f t="shared" si="19"/>
        <v>6763</v>
      </c>
      <c r="H72" s="3">
        <f t="shared" si="19"/>
        <v>13357</v>
      </c>
      <c r="I72" s="3">
        <f t="shared" si="19"/>
        <v>20565</v>
      </c>
      <c r="J72" s="3">
        <f t="shared" si="19"/>
        <v>32081</v>
      </c>
      <c r="K72" s="3">
        <f t="shared" si="19"/>
        <v>43597</v>
      </c>
      <c r="L72" s="3">
        <f t="shared" si="19"/>
        <v>45883</v>
      </c>
      <c r="M72" s="3">
        <f t="shared" si="19"/>
        <v>52477</v>
      </c>
      <c r="N72" s="3">
        <f t="shared" si="19"/>
        <v>63993</v>
      </c>
    </row>
    <row r="73" spans="1:15">
      <c r="A73" s="3"/>
      <c r="B73" s="3" t="s">
        <v>70</v>
      </c>
      <c r="C73" s="3">
        <f>SUM(C71:C72)</f>
        <v>1672</v>
      </c>
      <c r="D73" s="3">
        <f>SUM(D71:D72)</f>
        <v>3344</v>
      </c>
      <c r="E73" s="3">
        <f t="shared" ref="E73:N73" si="20">SUM(E71:E72)</f>
        <v>169</v>
      </c>
      <c r="F73" s="3">
        <f t="shared" si="20"/>
        <v>6763</v>
      </c>
      <c r="G73" s="3">
        <f t="shared" si="20"/>
        <v>13357</v>
      </c>
      <c r="H73" s="3">
        <f t="shared" si="20"/>
        <v>20565</v>
      </c>
      <c r="I73" s="3">
        <f t="shared" si="20"/>
        <v>32081</v>
      </c>
      <c r="J73" s="3">
        <f t="shared" si="20"/>
        <v>43597</v>
      </c>
      <c r="K73" s="3">
        <f t="shared" si="20"/>
        <v>45883</v>
      </c>
      <c r="L73" s="3">
        <f t="shared" si="20"/>
        <v>52477</v>
      </c>
      <c r="M73" s="3">
        <f t="shared" si="20"/>
        <v>63993</v>
      </c>
      <c r="N73" s="3">
        <f t="shared" si="20"/>
        <v>63818</v>
      </c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6" spans="1:15">
      <c r="B76" s="1" t="s">
        <v>71</v>
      </c>
      <c r="C76" s="21">
        <v>2009</v>
      </c>
      <c r="D76" s="21">
        <v>2010</v>
      </c>
      <c r="E76" s="21">
        <v>2011</v>
      </c>
    </row>
    <row r="77" spans="1:15">
      <c r="B77" s="18" t="s">
        <v>73</v>
      </c>
    </row>
    <row r="78" spans="1:15">
      <c r="B78" s="3" t="s">
        <v>72</v>
      </c>
      <c r="C78" s="6">
        <f>O59</f>
        <v>162500</v>
      </c>
      <c r="D78" s="3"/>
      <c r="E78" s="3"/>
    </row>
    <row r="79" spans="1:15">
      <c r="B79" s="3"/>
      <c r="C79" s="3"/>
      <c r="D79" s="3"/>
      <c r="E79" s="3"/>
    </row>
    <row r="80" spans="1:15">
      <c r="B80" s="23" t="s">
        <v>74</v>
      </c>
      <c r="C80" s="3"/>
      <c r="D80" s="3"/>
      <c r="E80" s="3"/>
    </row>
    <row r="81" spans="2:5">
      <c r="B81" s="3" t="s">
        <v>59</v>
      </c>
      <c r="C81" s="3">
        <f>O63</f>
        <v>39450</v>
      </c>
      <c r="D81" s="3"/>
      <c r="E81" s="3"/>
    </row>
    <row r="82" spans="2:5">
      <c r="B82" s="3" t="s">
        <v>63</v>
      </c>
      <c r="C82" s="3">
        <f>O64</f>
        <v>24000</v>
      </c>
      <c r="D82" s="3"/>
      <c r="E82" s="3"/>
    </row>
    <row r="83" spans="2:5">
      <c r="B83" s="3" t="s">
        <v>75</v>
      </c>
      <c r="C83" s="3">
        <f>O65</f>
        <v>12000</v>
      </c>
      <c r="D83" s="3"/>
      <c r="E83" s="3"/>
    </row>
    <row r="84" spans="2:5">
      <c r="B84" s="3" t="s">
        <v>64</v>
      </c>
      <c r="C84" s="3">
        <f>O66</f>
        <v>17232</v>
      </c>
      <c r="D84" s="3"/>
      <c r="E84" s="3"/>
    </row>
    <row r="85" spans="2:5">
      <c r="B85" s="3" t="s">
        <v>65</v>
      </c>
      <c r="C85" s="3">
        <f>O67</f>
        <v>3000</v>
      </c>
      <c r="D85" s="3"/>
      <c r="E85" s="3"/>
    </row>
    <row r="86" spans="2:5">
      <c r="B86" s="35" t="s">
        <v>66</v>
      </c>
      <c r="C86" s="3">
        <f>O68</f>
        <v>3000</v>
      </c>
      <c r="D86" s="3"/>
      <c r="E86" s="3"/>
    </row>
    <row r="87" spans="2:5">
      <c r="B87" s="3" t="s">
        <v>76</v>
      </c>
      <c r="C87" s="3">
        <f>E13*0.1</f>
        <v>13500</v>
      </c>
      <c r="D87" s="3"/>
      <c r="E87" s="3"/>
    </row>
    <row r="88" spans="2:5">
      <c r="B88" s="39" t="s">
        <v>79</v>
      </c>
      <c r="C88" s="3">
        <f>O69</f>
        <v>0</v>
      </c>
      <c r="D88" s="3"/>
      <c r="E88" s="3"/>
    </row>
    <row r="89" spans="2:5">
      <c r="B89" s="23" t="s">
        <v>77</v>
      </c>
      <c r="C89" s="6">
        <f>SUM(C81:C88)</f>
        <v>112182</v>
      </c>
      <c r="D89" s="3"/>
      <c r="E89" s="3"/>
    </row>
    <row r="90" spans="2:5">
      <c r="B90" s="7" t="s">
        <v>78</v>
      </c>
      <c r="C90" s="1">
        <f>C78-C89</f>
        <v>50318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2009-09-16T07:59:06Z</dcterms:created>
  <dcterms:modified xsi:type="dcterms:W3CDTF">2009-09-16T12:02:36Z</dcterms:modified>
</cp:coreProperties>
</file>