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1355" windowHeight="68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Guest</author>
    <author>eXPerience</author>
  </authors>
  <commentList>
    <comment ref="D5" authorId="0">
      <text>
        <r>
          <rPr>
            <b/>
            <sz val="8"/>
            <rFont val="Tahoma"/>
            <family val="0"/>
          </rPr>
          <t>Guest:</t>
        </r>
        <r>
          <rPr>
            <sz val="8"/>
            <rFont val="Tahoma"/>
            <family val="0"/>
          </rPr>
          <t xml:space="preserve">
на 2 парикмахера</t>
        </r>
      </text>
    </comment>
    <comment ref="D15" authorId="0">
      <text>
        <r>
          <rPr>
            <b/>
            <sz val="8"/>
            <rFont val="Tahoma"/>
            <family val="0"/>
          </rPr>
          <t>Guest:</t>
        </r>
        <r>
          <rPr>
            <sz val="8"/>
            <rFont val="Tahoma"/>
            <family val="0"/>
          </rPr>
          <t xml:space="preserve">
на 2 парикмахера</t>
        </r>
      </text>
    </comment>
    <comment ref="B49" authorId="1">
      <text>
        <r>
          <rPr>
            <b/>
            <sz val="8"/>
            <rFont val="Tahoma"/>
            <family val="0"/>
          </rPr>
          <t>eXPerience: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Guest</author>
    <author>eXPerience</author>
  </authors>
  <commentList>
    <comment ref="E3" authorId="0">
      <text>
        <r>
          <rPr>
            <b/>
            <sz val="8"/>
            <rFont val="Tahoma"/>
            <family val="0"/>
          </rPr>
          <t>Guest:</t>
        </r>
        <r>
          <rPr>
            <sz val="8"/>
            <rFont val="Tahoma"/>
            <family val="0"/>
          </rPr>
          <t xml:space="preserve">
на 2 парикмахера</t>
        </r>
      </text>
    </comment>
    <comment ref="D13" authorId="0">
      <text>
        <r>
          <rPr>
            <b/>
            <sz val="8"/>
            <rFont val="Tahoma"/>
            <family val="0"/>
          </rPr>
          <t>Guest:</t>
        </r>
        <r>
          <rPr>
            <sz val="8"/>
            <rFont val="Tahoma"/>
            <family val="0"/>
          </rPr>
          <t xml:space="preserve">
на 2 парикмахера</t>
        </r>
      </text>
    </comment>
    <comment ref="B48" authorId="1">
      <text>
        <r>
          <rPr>
            <b/>
            <sz val="8"/>
            <rFont val="Tahoma"/>
            <family val="0"/>
          </rPr>
          <t>eXPerience: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<sst xmlns="http://schemas.openxmlformats.org/spreadsheetml/2006/main" count="176" uniqueCount="80">
  <si>
    <t>Доходы</t>
  </si>
  <si>
    <t>Услуга</t>
  </si>
  <si>
    <t>Цена</t>
  </si>
  <si>
    <t>Кол-во клиентов/день</t>
  </si>
  <si>
    <t>Рабочих дней в месяц</t>
  </si>
  <si>
    <t>Всего доход</t>
  </si>
  <si>
    <t>Парикмахерские усл Ж</t>
  </si>
  <si>
    <t>Парикмахерские  мужские</t>
  </si>
  <si>
    <t>Педикюр</t>
  </si>
  <si>
    <t>Космет процедуры</t>
  </si>
  <si>
    <t>Маникюр</t>
  </si>
  <si>
    <t>НСО</t>
  </si>
  <si>
    <t>Нетто оборот</t>
  </si>
  <si>
    <t>Себестоимость</t>
  </si>
  <si>
    <t>Себест</t>
  </si>
  <si>
    <t>Бюджет</t>
  </si>
  <si>
    <t>Зарплата</t>
  </si>
  <si>
    <t>Должность</t>
  </si>
  <si>
    <t>кол во</t>
  </si>
  <si>
    <t>Брутто ЗП</t>
  </si>
  <si>
    <t>Соц налог</t>
  </si>
  <si>
    <t>Парикмахер</t>
  </si>
  <si>
    <t>Мастер маникюра</t>
  </si>
  <si>
    <t>Косметог</t>
  </si>
  <si>
    <t>Администратор</t>
  </si>
  <si>
    <t>Налог Безработице</t>
  </si>
  <si>
    <t>Всего Фонд заработной платы</t>
  </si>
  <si>
    <t>Поступления:</t>
  </si>
  <si>
    <t>Ссуда</t>
  </si>
  <si>
    <t>Всего поступлений</t>
  </si>
  <si>
    <t>Платежи:</t>
  </si>
  <si>
    <t>Себестоимость услуг</t>
  </si>
  <si>
    <t>Фонд оплаты труда</t>
  </si>
  <si>
    <t>Аренда</t>
  </si>
  <si>
    <t>Маркетинг</t>
  </si>
  <si>
    <t>Прочие</t>
  </si>
  <si>
    <t>Ремонт</t>
  </si>
  <si>
    <t>Покупка оборудования</t>
  </si>
  <si>
    <t>Возврат ссуды</t>
  </si>
  <si>
    <t>Интресс</t>
  </si>
  <si>
    <t>Всего платежей</t>
  </si>
  <si>
    <t>Чистый денежный поток</t>
  </si>
  <si>
    <t>Деньги на конец периода</t>
  </si>
  <si>
    <t>Деньги на начало периода</t>
  </si>
  <si>
    <t>Всего за год</t>
  </si>
  <si>
    <t>Прогнозный отчёт о прибыли</t>
  </si>
  <si>
    <t>Всего доходов</t>
  </si>
  <si>
    <t>Амортизация</t>
  </si>
  <si>
    <t>Амортизация 10%</t>
  </si>
  <si>
    <t>Всего расходов</t>
  </si>
  <si>
    <t>Прибыль</t>
  </si>
  <si>
    <t>Баланс на 31.12</t>
  </si>
  <si>
    <t>Актив</t>
  </si>
  <si>
    <t>Деньги</t>
  </si>
  <si>
    <t>Основное имущество</t>
  </si>
  <si>
    <t>Всего актив</t>
  </si>
  <si>
    <t>Пассив</t>
  </si>
  <si>
    <t>Собственный капитал</t>
  </si>
  <si>
    <t>Прибыль(-убыток)</t>
  </si>
  <si>
    <t>Краткосрочная ссуда</t>
  </si>
  <si>
    <t>Пассив всего</t>
  </si>
  <si>
    <t>Constants</t>
  </si>
  <si>
    <t>Izmenenie oborota</t>
  </si>
  <si>
    <t>marketing</t>
  </si>
  <si>
    <t>ZP rody</t>
  </si>
  <si>
    <t>Hind 2011</t>
  </si>
  <si>
    <t>Всего kulud</t>
  </si>
  <si>
    <t>Palk 2011</t>
  </si>
  <si>
    <t>Võveska</t>
  </si>
  <si>
    <t xml:space="preserve"> Auto</t>
  </si>
  <si>
    <t>Интресс auto</t>
  </si>
  <si>
    <t>Kulum</t>
  </si>
  <si>
    <t>seadmed</t>
  </si>
  <si>
    <t>võveska</t>
  </si>
  <si>
    <t>auto</t>
  </si>
  <si>
    <t>lizing kohustused</t>
  </si>
  <si>
    <t>Прибыль proshlõh</t>
  </si>
  <si>
    <t>kasum</t>
  </si>
  <si>
    <t>Амортизация 2010</t>
  </si>
  <si>
    <t>Амортизация 2011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</si>
</sst>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11">
    <font>
      <sz val="10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5" fillId="0" borderId="19" xfId="0" applyFont="1" applyBorder="1" applyAlignment="1">
      <alignment/>
    </xf>
    <xf numFmtId="0" fontId="1" fillId="2" borderId="0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18" xfId="0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9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1" fontId="0" fillId="0" borderId="1" xfId="0" applyNumberFormat="1" applyFill="1" applyBorder="1" applyAlignment="1">
      <alignment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8"/>
  <sheetViews>
    <sheetView zoomScale="160" zoomScaleNormal="160" workbookViewId="0" topLeftCell="A60">
      <selection activeCell="C75" sqref="C75"/>
    </sheetView>
  </sheetViews>
  <sheetFormatPr defaultColWidth="9.140625" defaultRowHeight="12.75"/>
  <cols>
    <col min="1" max="1" width="2.421875" style="0" customWidth="1"/>
    <col min="2" max="2" width="19.00390625" style="0" customWidth="1"/>
    <col min="3" max="3" width="9.28125" style="0" customWidth="1"/>
    <col min="4" max="4" width="8.140625" style="0" customWidth="1"/>
    <col min="5" max="5" width="8.8515625" style="0" customWidth="1"/>
    <col min="6" max="6" width="8.140625" style="0" customWidth="1"/>
    <col min="7" max="7" width="8.28125" style="0" customWidth="1"/>
    <col min="8" max="8" width="7.7109375" style="0" customWidth="1"/>
    <col min="9" max="9" width="7.140625" style="0" customWidth="1"/>
    <col min="10" max="10" width="7.28125" style="0" customWidth="1"/>
    <col min="11" max="11" width="8.00390625" style="0" customWidth="1"/>
    <col min="12" max="12" width="7.28125" style="0" customWidth="1"/>
  </cols>
  <sheetData>
    <row r="3" ht="13.5" thickBot="1">
      <c r="B3" t="s">
        <v>0</v>
      </c>
    </row>
    <row r="4" spans="1:6" ht="12.75">
      <c r="A4" s="6"/>
      <c r="B4" s="7" t="s">
        <v>1</v>
      </c>
      <c r="C4" s="8" t="s">
        <v>2</v>
      </c>
      <c r="D4" s="8" t="s">
        <v>3</v>
      </c>
      <c r="E4" s="8" t="s">
        <v>4</v>
      </c>
      <c r="F4" s="9" t="s">
        <v>5</v>
      </c>
    </row>
    <row r="5" spans="1:6" ht="12.75">
      <c r="A5" s="3">
        <v>1</v>
      </c>
      <c r="B5" s="10" t="s">
        <v>6</v>
      </c>
      <c r="C5" s="11">
        <v>350</v>
      </c>
      <c r="D5" s="11">
        <v>10</v>
      </c>
      <c r="E5" s="11">
        <v>22</v>
      </c>
      <c r="F5" s="12">
        <f>C5*D5*E5</f>
        <v>77000</v>
      </c>
    </row>
    <row r="6" spans="1:6" ht="12.75">
      <c r="A6" s="3">
        <v>2</v>
      </c>
      <c r="B6" s="10" t="s">
        <v>7</v>
      </c>
      <c r="C6" s="11">
        <v>150</v>
      </c>
      <c r="D6" s="11">
        <v>8</v>
      </c>
      <c r="E6" s="11">
        <v>22</v>
      </c>
      <c r="F6" s="12">
        <f>C6*D6*E6</f>
        <v>26400</v>
      </c>
    </row>
    <row r="7" spans="1:6" ht="12.75">
      <c r="A7" s="3">
        <v>3</v>
      </c>
      <c r="B7" s="10" t="s">
        <v>10</v>
      </c>
      <c r="C7" s="11">
        <v>290</v>
      </c>
      <c r="D7" s="11">
        <v>4</v>
      </c>
      <c r="E7" s="11">
        <v>22</v>
      </c>
      <c r="F7" s="12">
        <f>C7*D7*E7</f>
        <v>25520</v>
      </c>
    </row>
    <row r="8" spans="1:6" ht="12.75">
      <c r="A8" s="3">
        <v>4</v>
      </c>
      <c r="B8" s="10" t="s">
        <v>8</v>
      </c>
      <c r="C8" s="11">
        <v>350</v>
      </c>
      <c r="D8" s="11">
        <v>1</v>
      </c>
      <c r="E8" s="11">
        <v>22</v>
      </c>
      <c r="F8" s="12">
        <f>C8*D8*E8</f>
        <v>7700</v>
      </c>
    </row>
    <row r="9" spans="1:6" ht="13.5" thickBot="1">
      <c r="A9" s="4">
        <v>5</v>
      </c>
      <c r="B9" s="13" t="s">
        <v>9</v>
      </c>
      <c r="C9" s="14">
        <v>520</v>
      </c>
      <c r="D9" s="14">
        <v>3</v>
      </c>
      <c r="E9" s="11">
        <v>22</v>
      </c>
      <c r="F9" s="12">
        <f>C9*D9*E9</f>
        <v>34320</v>
      </c>
    </row>
    <row r="10" spans="1:7" ht="12.75">
      <c r="A10" s="2"/>
      <c r="B10" s="15"/>
      <c r="C10" s="16"/>
      <c r="D10" s="16"/>
      <c r="E10" s="16"/>
      <c r="F10" s="16">
        <f>SUM(F5:F9)</f>
        <v>170940</v>
      </c>
      <c r="G10">
        <f>F10</f>
        <v>170940</v>
      </c>
    </row>
    <row r="11" spans="1:7" ht="12.75">
      <c r="A11" s="1"/>
      <c r="B11" s="5"/>
      <c r="C11" s="1"/>
      <c r="D11" s="1"/>
      <c r="E11" s="1" t="s">
        <v>11</v>
      </c>
      <c r="F11" s="1">
        <f>F10*20/100</f>
        <v>34188</v>
      </c>
      <c r="G11" s="17">
        <f>G10*0.2/1.2</f>
        <v>28490</v>
      </c>
    </row>
    <row r="12" spans="5:7" ht="12.75">
      <c r="E12" t="s">
        <v>12</v>
      </c>
      <c r="F12">
        <f>F10-F11</f>
        <v>136752</v>
      </c>
      <c r="G12" s="17">
        <f>G10-G11</f>
        <v>142450</v>
      </c>
    </row>
    <row r="13" spans="2:8" ht="13.5" thickBot="1">
      <c r="B13" t="s">
        <v>13</v>
      </c>
      <c r="F13">
        <v>126000</v>
      </c>
      <c r="G13">
        <v>142000</v>
      </c>
      <c r="H13" s="17">
        <f>ROUND(G12,0)</f>
        <v>142450</v>
      </c>
    </row>
    <row r="14" spans="2:6" ht="12.75">
      <c r="B14" s="7" t="s">
        <v>1</v>
      </c>
      <c r="C14" s="8" t="s">
        <v>14</v>
      </c>
      <c r="D14" s="8" t="s">
        <v>3</v>
      </c>
      <c r="E14" s="8" t="s">
        <v>4</v>
      </c>
      <c r="F14" s="9" t="s">
        <v>5</v>
      </c>
    </row>
    <row r="15" spans="1:6" ht="12.75">
      <c r="A15" s="3">
        <v>1</v>
      </c>
      <c r="B15" s="10" t="s">
        <v>6</v>
      </c>
      <c r="C15" s="11">
        <v>45</v>
      </c>
      <c r="D15" s="11">
        <v>10</v>
      </c>
      <c r="E15" s="11">
        <v>22</v>
      </c>
      <c r="F15" s="12">
        <f>C15*D15*E15</f>
        <v>9900</v>
      </c>
    </row>
    <row r="16" spans="1:6" ht="12.75">
      <c r="A16" s="3">
        <v>2</v>
      </c>
      <c r="B16" s="10" t="s">
        <v>7</v>
      </c>
      <c r="C16" s="11">
        <v>5</v>
      </c>
      <c r="D16" s="11">
        <v>8</v>
      </c>
      <c r="E16" s="11">
        <v>22</v>
      </c>
      <c r="F16" s="12">
        <f>C16*D16*E16</f>
        <v>880</v>
      </c>
    </row>
    <row r="17" spans="1:6" ht="12.75">
      <c r="A17" s="3">
        <v>3</v>
      </c>
      <c r="B17" s="10" t="s">
        <v>10</v>
      </c>
      <c r="C17" s="11">
        <v>10</v>
      </c>
      <c r="D17" s="11">
        <v>4</v>
      </c>
      <c r="E17" s="11">
        <v>22</v>
      </c>
      <c r="F17" s="12">
        <f>C17*D17*E17</f>
        <v>880</v>
      </c>
    </row>
    <row r="18" spans="1:6" ht="12.75">
      <c r="A18" s="3">
        <v>4</v>
      </c>
      <c r="B18" s="10" t="s">
        <v>8</v>
      </c>
      <c r="C18" s="11">
        <v>20</v>
      </c>
      <c r="D18" s="11">
        <v>1</v>
      </c>
      <c r="E18" s="11">
        <v>22</v>
      </c>
      <c r="F18" s="12">
        <f>C18*D18*E18</f>
        <v>440</v>
      </c>
    </row>
    <row r="19" spans="1:6" ht="13.5" thickBot="1">
      <c r="A19" s="4">
        <v>5</v>
      </c>
      <c r="B19" s="13" t="s">
        <v>9</v>
      </c>
      <c r="C19" s="14">
        <v>70</v>
      </c>
      <c r="D19" s="14">
        <v>3</v>
      </c>
      <c r="E19" s="11">
        <v>22</v>
      </c>
      <c r="F19" s="12">
        <f>C19*D19*E19</f>
        <v>4620</v>
      </c>
    </row>
    <row r="20" spans="2:6" ht="12.75">
      <c r="B20" s="15"/>
      <c r="C20" s="16"/>
      <c r="D20" s="16"/>
      <c r="E20" s="16"/>
      <c r="F20" s="16">
        <f>SUM(F15:F19)</f>
        <v>16720</v>
      </c>
    </row>
    <row r="21" spans="2:7" ht="12.75">
      <c r="B21" s="5"/>
      <c r="C21" s="1"/>
      <c r="D21" s="1"/>
      <c r="E21" s="1" t="s">
        <v>11</v>
      </c>
      <c r="F21" s="1">
        <f>F20*20/100</f>
        <v>3344</v>
      </c>
      <c r="G21">
        <f>F20*0.2/1.2</f>
        <v>2786.666666666667</v>
      </c>
    </row>
    <row r="22" spans="5:7" ht="12.75">
      <c r="E22" t="s">
        <v>12</v>
      </c>
      <c r="F22">
        <f>F20-F21</f>
        <v>13376</v>
      </c>
      <c r="G22" s="17">
        <f>F20-G21</f>
        <v>13933.333333333332</v>
      </c>
    </row>
    <row r="23" ht="12.75">
      <c r="G23">
        <v>14000</v>
      </c>
    </row>
    <row r="24" ht="12.75">
      <c r="A24" t="s">
        <v>16</v>
      </c>
    </row>
    <row r="25" spans="2:7" ht="12.75">
      <c r="B25" s="1" t="s">
        <v>17</v>
      </c>
      <c r="C25" s="1" t="s">
        <v>18</v>
      </c>
      <c r="D25" s="1" t="s">
        <v>19</v>
      </c>
      <c r="E25" s="1" t="s">
        <v>20</v>
      </c>
      <c r="F25" s="1" t="s">
        <v>25</v>
      </c>
      <c r="G25" s="1" t="s">
        <v>26</v>
      </c>
    </row>
    <row r="26" spans="2:7" ht="12.75">
      <c r="B26" s="1" t="s">
        <v>21</v>
      </c>
      <c r="C26" s="1">
        <v>2</v>
      </c>
      <c r="D26" s="1">
        <v>20000</v>
      </c>
      <c r="E26" s="1">
        <f>D26*0.33</f>
        <v>6600</v>
      </c>
      <c r="F26" s="1">
        <f>D26*0.014</f>
        <v>280</v>
      </c>
      <c r="G26" s="1">
        <f>SUM(D26:F26)</f>
        <v>26880</v>
      </c>
    </row>
    <row r="27" spans="2:7" ht="12.75">
      <c r="B27" s="1" t="s">
        <v>22</v>
      </c>
      <c r="C27" s="1">
        <v>1</v>
      </c>
      <c r="D27" s="1">
        <v>10000</v>
      </c>
      <c r="E27" s="1">
        <f>D27*0.33</f>
        <v>3300</v>
      </c>
      <c r="F27" s="1">
        <f>D27*0.014</f>
        <v>140</v>
      </c>
      <c r="G27" s="1">
        <f>SUM(D27:F27)</f>
        <v>13440</v>
      </c>
    </row>
    <row r="28" spans="2:7" ht="12.75">
      <c r="B28" s="1" t="s">
        <v>23</v>
      </c>
      <c r="C28" s="1">
        <v>1</v>
      </c>
      <c r="D28" s="1">
        <v>10000</v>
      </c>
      <c r="E28" s="1">
        <f>D28*0.33</f>
        <v>3300</v>
      </c>
      <c r="F28" s="1">
        <f>D28*0.014</f>
        <v>140</v>
      </c>
      <c r="G28" s="1">
        <f>SUM(D28:F28)</f>
        <v>13440</v>
      </c>
    </row>
    <row r="29" spans="2:7" ht="12.75">
      <c r="B29" s="1" t="s">
        <v>24</v>
      </c>
      <c r="C29" s="1">
        <v>1</v>
      </c>
      <c r="D29" s="1">
        <v>10000</v>
      </c>
      <c r="E29" s="1">
        <f>D29*0.33</f>
        <v>3300</v>
      </c>
      <c r="F29" s="1">
        <f>D29*0.014</f>
        <v>140</v>
      </c>
      <c r="G29" s="1">
        <f>SUM(D29:F29)</f>
        <v>13440</v>
      </c>
    </row>
    <row r="30" spans="2:7" ht="15.75">
      <c r="B30" s="1"/>
      <c r="C30" s="1">
        <f>SUM(C26:C29)</f>
        <v>5</v>
      </c>
      <c r="D30" s="1"/>
      <c r="E30" s="18">
        <f>SUM(E26:E29)</f>
        <v>16500</v>
      </c>
      <c r="F30" s="18">
        <f>SUM(F26:F29)</f>
        <v>700</v>
      </c>
      <c r="G30" s="19">
        <f>SUM(G26:G29)</f>
        <v>67200</v>
      </c>
    </row>
    <row r="31" spans="2:7" ht="12.75">
      <c r="B31" s="1"/>
      <c r="C31" s="1"/>
      <c r="D31" s="1"/>
      <c r="E31" s="1"/>
      <c r="F31" s="1"/>
      <c r="G31" s="1"/>
    </row>
    <row r="33" spans="1:15" ht="12.75">
      <c r="A33" s="1"/>
      <c r="B33" s="1" t="s">
        <v>15</v>
      </c>
      <c r="C33" s="1">
        <v>1</v>
      </c>
      <c r="D33" s="1">
        <v>2</v>
      </c>
      <c r="E33" s="1">
        <v>3</v>
      </c>
      <c r="F33" s="1">
        <v>4</v>
      </c>
      <c r="G33" s="1">
        <v>5</v>
      </c>
      <c r="H33" s="1">
        <v>6</v>
      </c>
      <c r="I33" s="1">
        <v>7</v>
      </c>
      <c r="J33" s="1">
        <v>8</v>
      </c>
      <c r="K33" s="1">
        <v>9</v>
      </c>
      <c r="L33" s="1">
        <v>10</v>
      </c>
      <c r="M33" s="1">
        <v>11</v>
      </c>
      <c r="N33" s="25">
        <v>12</v>
      </c>
      <c r="O33" s="1" t="s">
        <v>44</v>
      </c>
    </row>
    <row r="34" spans="1:15" ht="12.75">
      <c r="A34" s="1"/>
      <c r="B34" s="20" t="s">
        <v>27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5"/>
      <c r="O34" s="1"/>
    </row>
    <row r="35" spans="1:15" ht="12.75">
      <c r="A35" s="1"/>
      <c r="B35" s="1" t="s">
        <v>12</v>
      </c>
      <c r="C35" s="36">
        <f>$H$13</f>
        <v>142450</v>
      </c>
      <c r="D35" s="36">
        <f>$H$13</f>
        <v>142450</v>
      </c>
      <c r="E35" s="36">
        <f>$H$13</f>
        <v>142450</v>
      </c>
      <c r="F35" s="36">
        <f>$H$13</f>
        <v>142450</v>
      </c>
      <c r="G35" s="1">
        <f>$H$13*1.2</f>
        <v>170940</v>
      </c>
      <c r="H35" s="1">
        <f>$H$13*1.2</f>
        <v>170940</v>
      </c>
      <c r="I35" s="1">
        <f>$H$13/2</f>
        <v>71225</v>
      </c>
      <c r="J35" s="1">
        <f>$H$13/2</f>
        <v>71225</v>
      </c>
      <c r="K35" s="36">
        <f>$H$13</f>
        <v>142450</v>
      </c>
      <c r="L35" s="36">
        <f>$H$13</f>
        <v>142450</v>
      </c>
      <c r="M35" s="36">
        <f>$H$13</f>
        <v>142450</v>
      </c>
      <c r="N35" s="36">
        <f>$H$13</f>
        <v>142450</v>
      </c>
      <c r="O35" s="31">
        <f>SUM(C35:N35)</f>
        <v>1623930</v>
      </c>
    </row>
    <row r="36" spans="1:15" ht="13.5" thickBot="1">
      <c r="A36" s="21"/>
      <c r="B36" s="21" t="s">
        <v>28</v>
      </c>
      <c r="C36" s="21">
        <v>400000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8"/>
      <c r="O36" s="31">
        <f aca="true" t="shared" si="0" ref="O36:O48">SUM(C36:N36)</f>
        <v>400000</v>
      </c>
    </row>
    <row r="37" spans="1:15" ht="13.5" thickBot="1">
      <c r="A37" s="22"/>
      <c r="B37" s="23" t="s">
        <v>29</v>
      </c>
      <c r="C37" s="23">
        <f>SUM(C35:C36)</f>
        <v>542450</v>
      </c>
      <c r="D37" s="23">
        <f aca="true" t="shared" si="1" ref="D37:N37">SUM(D35:D36)</f>
        <v>142450</v>
      </c>
      <c r="E37" s="23">
        <f t="shared" si="1"/>
        <v>142450</v>
      </c>
      <c r="F37" s="23">
        <f t="shared" si="1"/>
        <v>142450</v>
      </c>
      <c r="G37" s="23">
        <f t="shared" si="1"/>
        <v>170940</v>
      </c>
      <c r="H37" s="23">
        <f t="shared" si="1"/>
        <v>170940</v>
      </c>
      <c r="I37" s="23">
        <f t="shared" si="1"/>
        <v>71225</v>
      </c>
      <c r="J37" s="23">
        <f t="shared" si="1"/>
        <v>71225</v>
      </c>
      <c r="K37" s="23">
        <f t="shared" si="1"/>
        <v>142450</v>
      </c>
      <c r="L37" s="23">
        <f t="shared" si="1"/>
        <v>142450</v>
      </c>
      <c r="M37" s="23">
        <f t="shared" si="1"/>
        <v>142450</v>
      </c>
      <c r="N37" s="29">
        <f t="shared" si="1"/>
        <v>142450</v>
      </c>
      <c r="O37" s="31">
        <f t="shared" si="0"/>
        <v>2023930</v>
      </c>
    </row>
    <row r="38" spans="1:15" ht="12.75">
      <c r="A38" s="2"/>
      <c r="B38" s="24" t="s">
        <v>30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 s="31">
        <f t="shared" si="0"/>
        <v>0</v>
      </c>
    </row>
    <row r="39" spans="1:15" ht="12.75">
      <c r="A39" s="1"/>
      <c r="B39" s="1" t="s">
        <v>31</v>
      </c>
      <c r="C39" s="1">
        <f>$G$23</f>
        <v>14000</v>
      </c>
      <c r="D39" s="1">
        <f aca="true" t="shared" si="2" ref="D39:N39">$G$23</f>
        <v>14000</v>
      </c>
      <c r="E39" s="1">
        <f t="shared" si="2"/>
        <v>14000</v>
      </c>
      <c r="F39" s="1">
        <f t="shared" si="2"/>
        <v>14000</v>
      </c>
      <c r="G39" s="1">
        <f t="shared" si="2"/>
        <v>14000</v>
      </c>
      <c r="H39" s="1">
        <f t="shared" si="2"/>
        <v>14000</v>
      </c>
      <c r="I39" s="1">
        <f>$G$23/2</f>
        <v>7000</v>
      </c>
      <c r="J39" s="1">
        <f>$G$23/2</f>
        <v>7000</v>
      </c>
      <c r="K39" s="1">
        <f t="shared" si="2"/>
        <v>14000</v>
      </c>
      <c r="L39" s="1">
        <f t="shared" si="2"/>
        <v>14000</v>
      </c>
      <c r="M39" s="1">
        <f t="shared" si="2"/>
        <v>14000</v>
      </c>
      <c r="N39" s="25">
        <f t="shared" si="2"/>
        <v>14000</v>
      </c>
      <c r="O39" s="31">
        <f t="shared" si="0"/>
        <v>154000</v>
      </c>
    </row>
    <row r="40" spans="1:15" ht="12.75">
      <c r="A40" s="1"/>
      <c r="B40" s="1" t="s">
        <v>32</v>
      </c>
      <c r="C40" s="1">
        <f>$G$30</f>
        <v>67200</v>
      </c>
      <c r="D40" s="1">
        <f aca="true" t="shared" si="3" ref="D40:N40">$G$30</f>
        <v>67200</v>
      </c>
      <c r="E40" s="1">
        <f t="shared" si="3"/>
        <v>67200</v>
      </c>
      <c r="F40" s="1">
        <f t="shared" si="3"/>
        <v>67200</v>
      </c>
      <c r="G40" s="1">
        <f t="shared" si="3"/>
        <v>67200</v>
      </c>
      <c r="H40" s="1">
        <f t="shared" si="3"/>
        <v>67200</v>
      </c>
      <c r="I40" s="1">
        <f t="shared" si="3"/>
        <v>67200</v>
      </c>
      <c r="J40" s="1">
        <f t="shared" si="3"/>
        <v>67200</v>
      </c>
      <c r="K40" s="1">
        <f t="shared" si="3"/>
        <v>67200</v>
      </c>
      <c r="L40" s="1">
        <f t="shared" si="3"/>
        <v>67200</v>
      </c>
      <c r="M40" s="1">
        <f t="shared" si="3"/>
        <v>67200</v>
      </c>
      <c r="N40" s="25">
        <f t="shared" si="3"/>
        <v>67200</v>
      </c>
      <c r="O40" s="31">
        <f t="shared" si="0"/>
        <v>806400</v>
      </c>
    </row>
    <row r="41" spans="1:15" ht="12.75">
      <c r="A41" s="1"/>
      <c r="B41" s="1" t="s">
        <v>33</v>
      </c>
      <c r="C41" s="1">
        <v>20000</v>
      </c>
      <c r="D41" s="1">
        <v>20000</v>
      </c>
      <c r="E41" s="1">
        <v>20000</v>
      </c>
      <c r="F41" s="1">
        <v>20000</v>
      </c>
      <c r="G41" s="1">
        <v>20000</v>
      </c>
      <c r="H41" s="1">
        <v>20000</v>
      </c>
      <c r="I41" s="1">
        <v>20000</v>
      </c>
      <c r="J41" s="1">
        <v>20000</v>
      </c>
      <c r="K41" s="1">
        <v>20000</v>
      </c>
      <c r="L41" s="1">
        <v>20000</v>
      </c>
      <c r="M41" s="1">
        <v>20000</v>
      </c>
      <c r="N41" s="25">
        <v>20000</v>
      </c>
      <c r="O41" s="31">
        <f t="shared" si="0"/>
        <v>240000</v>
      </c>
    </row>
    <row r="42" spans="1:15" ht="12.75">
      <c r="A42" s="1"/>
      <c r="B42" s="1" t="s">
        <v>34</v>
      </c>
      <c r="C42" s="1">
        <v>3000</v>
      </c>
      <c r="D42" s="1">
        <v>3000</v>
      </c>
      <c r="E42" s="1">
        <v>3000</v>
      </c>
      <c r="F42" s="1">
        <v>3000</v>
      </c>
      <c r="G42" s="1">
        <v>25000</v>
      </c>
      <c r="H42" s="1">
        <v>3000</v>
      </c>
      <c r="I42" s="1">
        <v>3000</v>
      </c>
      <c r="J42" s="1">
        <v>3000</v>
      </c>
      <c r="K42" s="1">
        <v>3000</v>
      </c>
      <c r="L42" s="1">
        <v>3000</v>
      </c>
      <c r="M42" s="1">
        <v>3000</v>
      </c>
      <c r="N42" s="25">
        <v>3000</v>
      </c>
      <c r="O42" s="31">
        <f t="shared" si="0"/>
        <v>58000</v>
      </c>
    </row>
    <row r="43" spans="1:15" ht="12.75">
      <c r="A43" s="1"/>
      <c r="B43" s="1" t="s">
        <v>35</v>
      </c>
      <c r="C43" s="1">
        <v>15000</v>
      </c>
      <c r="D43" s="1">
        <v>15000</v>
      </c>
      <c r="E43" s="1">
        <v>15000</v>
      </c>
      <c r="F43" s="1">
        <v>15000</v>
      </c>
      <c r="G43" s="1">
        <v>15000</v>
      </c>
      <c r="H43" s="1">
        <v>15000</v>
      </c>
      <c r="I43" s="1">
        <v>15000</v>
      </c>
      <c r="J43" s="1">
        <v>15000</v>
      </c>
      <c r="K43" s="1">
        <v>15000</v>
      </c>
      <c r="L43" s="1">
        <v>15000</v>
      </c>
      <c r="M43" s="1">
        <v>15000</v>
      </c>
      <c r="N43" s="25">
        <v>15000</v>
      </c>
      <c r="O43" s="31">
        <f t="shared" si="0"/>
        <v>180000</v>
      </c>
    </row>
    <row r="44" spans="1:15" ht="12.75">
      <c r="A44" s="1"/>
      <c r="B44" s="1" t="s">
        <v>36</v>
      </c>
      <c r="C44" s="1">
        <v>200000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25"/>
      <c r="O44" s="31">
        <f t="shared" si="0"/>
        <v>200000</v>
      </c>
    </row>
    <row r="45" spans="1:15" ht="12.75">
      <c r="A45" s="1"/>
      <c r="B45" s="1" t="s">
        <v>37</v>
      </c>
      <c r="C45" s="1">
        <v>200000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25"/>
      <c r="O45" s="31">
        <f t="shared" si="0"/>
        <v>200000</v>
      </c>
    </row>
    <row r="46" spans="1:15" ht="12.75">
      <c r="A46" s="1"/>
      <c r="B46" s="1" t="s">
        <v>38</v>
      </c>
      <c r="C46" s="1"/>
      <c r="D46" s="1">
        <v>8300</v>
      </c>
      <c r="E46" s="1">
        <v>8300</v>
      </c>
      <c r="F46" s="1">
        <v>8300</v>
      </c>
      <c r="G46" s="1">
        <v>8300</v>
      </c>
      <c r="H46" s="1">
        <v>8300</v>
      </c>
      <c r="I46" s="1">
        <v>8300</v>
      </c>
      <c r="J46" s="1">
        <v>8300</v>
      </c>
      <c r="K46" s="1">
        <v>8300</v>
      </c>
      <c r="L46" s="1">
        <v>8300</v>
      </c>
      <c r="M46" s="1">
        <v>8300</v>
      </c>
      <c r="N46" s="25">
        <v>8300</v>
      </c>
      <c r="O46" s="31">
        <f t="shared" si="0"/>
        <v>91300</v>
      </c>
    </row>
    <row r="47" spans="1:15" ht="13.5" thickBot="1">
      <c r="A47" s="1"/>
      <c r="B47" s="21" t="s">
        <v>39</v>
      </c>
      <c r="C47" s="21"/>
      <c r="D47" s="21">
        <v>1700</v>
      </c>
      <c r="E47" s="21">
        <v>1700</v>
      </c>
      <c r="F47" s="21">
        <v>1700</v>
      </c>
      <c r="G47" s="21">
        <v>1700</v>
      </c>
      <c r="H47" s="21">
        <v>1700</v>
      </c>
      <c r="I47" s="21">
        <v>1700</v>
      </c>
      <c r="J47" s="21">
        <v>1700</v>
      </c>
      <c r="K47" s="21">
        <v>1700</v>
      </c>
      <c r="L47" s="21">
        <v>1700</v>
      </c>
      <c r="M47" s="21">
        <v>1700</v>
      </c>
      <c r="N47" s="28">
        <v>1700</v>
      </c>
      <c r="O47" s="31">
        <f t="shared" si="0"/>
        <v>18700</v>
      </c>
    </row>
    <row r="48" spans="1:15" ht="13.5" thickBot="1">
      <c r="A48" s="25"/>
      <c r="B48" s="22" t="s">
        <v>40</v>
      </c>
      <c r="C48" s="23">
        <f>SUM(C39:C47)</f>
        <v>519200</v>
      </c>
      <c r="D48" s="23">
        <f aca="true" t="shared" si="4" ref="D48:N48">SUM(D39:D47)</f>
        <v>129200</v>
      </c>
      <c r="E48" s="23">
        <f t="shared" si="4"/>
        <v>129200</v>
      </c>
      <c r="F48" s="23">
        <f t="shared" si="4"/>
        <v>129200</v>
      </c>
      <c r="G48" s="23">
        <f t="shared" si="4"/>
        <v>151200</v>
      </c>
      <c r="H48" s="23">
        <f t="shared" si="4"/>
        <v>129200</v>
      </c>
      <c r="I48" s="23">
        <f t="shared" si="4"/>
        <v>122200</v>
      </c>
      <c r="J48" s="23">
        <f t="shared" si="4"/>
        <v>122200</v>
      </c>
      <c r="K48" s="23">
        <f t="shared" si="4"/>
        <v>129200</v>
      </c>
      <c r="L48" s="23">
        <f t="shared" si="4"/>
        <v>129200</v>
      </c>
      <c r="M48" s="23">
        <f t="shared" si="4"/>
        <v>129200</v>
      </c>
      <c r="N48" s="29">
        <f t="shared" si="4"/>
        <v>129200</v>
      </c>
      <c r="O48" s="31">
        <f t="shared" si="0"/>
        <v>1948400</v>
      </c>
    </row>
    <row r="49" spans="1:15" ht="12.75">
      <c r="A49" s="1"/>
      <c r="B49" s="2" t="s">
        <v>41</v>
      </c>
      <c r="C49" s="2">
        <f>C37-C48</f>
        <v>23250</v>
      </c>
      <c r="D49" s="2">
        <f aca="true" t="shared" si="5" ref="D49:N49">D37-D48</f>
        <v>13250</v>
      </c>
      <c r="E49" s="2">
        <f t="shared" si="5"/>
        <v>13250</v>
      </c>
      <c r="F49" s="2">
        <f t="shared" si="5"/>
        <v>13250</v>
      </c>
      <c r="G49" s="2">
        <f t="shared" si="5"/>
        <v>19740</v>
      </c>
      <c r="H49" s="2">
        <f t="shared" si="5"/>
        <v>41740</v>
      </c>
      <c r="I49" s="2">
        <f t="shared" si="5"/>
        <v>-50975</v>
      </c>
      <c r="J49" s="2">
        <f t="shared" si="5"/>
        <v>-50975</v>
      </c>
      <c r="K49" s="2">
        <f t="shared" si="5"/>
        <v>13250</v>
      </c>
      <c r="L49" s="2">
        <f t="shared" si="5"/>
        <v>13250</v>
      </c>
      <c r="M49" s="2">
        <f t="shared" si="5"/>
        <v>13250</v>
      </c>
      <c r="N49" s="30">
        <f t="shared" si="5"/>
        <v>13250</v>
      </c>
      <c r="O49" s="31">
        <f>SUM(C49:N49)</f>
        <v>75530</v>
      </c>
    </row>
    <row r="50" spans="1:15" ht="12.75">
      <c r="A50" s="1"/>
      <c r="B50" s="1" t="s">
        <v>43</v>
      </c>
      <c r="C50" s="1">
        <v>40000</v>
      </c>
      <c r="D50" s="1">
        <f>C51</f>
        <v>63250</v>
      </c>
      <c r="E50" s="1">
        <f aca="true" t="shared" si="6" ref="E50:N50">D51</f>
        <v>76500</v>
      </c>
      <c r="F50" s="1">
        <f t="shared" si="6"/>
        <v>89750</v>
      </c>
      <c r="G50" s="1">
        <f t="shared" si="6"/>
        <v>103000</v>
      </c>
      <c r="H50" s="1">
        <f t="shared" si="6"/>
        <v>122740</v>
      </c>
      <c r="I50" s="1">
        <f t="shared" si="6"/>
        <v>164480</v>
      </c>
      <c r="J50" s="1">
        <f t="shared" si="6"/>
        <v>113505</v>
      </c>
      <c r="K50" s="1">
        <f t="shared" si="6"/>
        <v>62530</v>
      </c>
      <c r="L50" s="1">
        <f t="shared" si="6"/>
        <v>75780</v>
      </c>
      <c r="M50" s="1">
        <f t="shared" si="6"/>
        <v>89030</v>
      </c>
      <c r="N50" s="25">
        <f t="shared" si="6"/>
        <v>102280</v>
      </c>
      <c r="O50" s="1"/>
    </row>
    <row r="51" spans="1:15" ht="12.75">
      <c r="A51" s="21"/>
      <c r="B51" s="21" t="s">
        <v>42</v>
      </c>
      <c r="C51" s="21">
        <f>SUM(C49:C50)</f>
        <v>63250</v>
      </c>
      <c r="D51" s="21">
        <f>SUM(D49:D50)</f>
        <v>76500</v>
      </c>
      <c r="E51" s="21">
        <f aca="true" t="shared" si="7" ref="E51:N51">SUM(E49:E50)</f>
        <v>89750</v>
      </c>
      <c r="F51" s="21">
        <f t="shared" si="7"/>
        <v>103000</v>
      </c>
      <c r="G51" s="21">
        <f t="shared" si="7"/>
        <v>122740</v>
      </c>
      <c r="H51" s="21">
        <f t="shared" si="7"/>
        <v>164480</v>
      </c>
      <c r="I51" s="21">
        <f t="shared" si="7"/>
        <v>113505</v>
      </c>
      <c r="J51" s="21">
        <f t="shared" si="7"/>
        <v>62530</v>
      </c>
      <c r="K51" s="21">
        <f t="shared" si="7"/>
        <v>75780</v>
      </c>
      <c r="L51" s="21">
        <f t="shared" si="7"/>
        <v>89030</v>
      </c>
      <c r="M51" s="21">
        <f t="shared" si="7"/>
        <v>102280</v>
      </c>
      <c r="N51" s="37">
        <f t="shared" si="7"/>
        <v>115530</v>
      </c>
      <c r="O51" s="1"/>
    </row>
    <row r="52" spans="1:14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ht="12.75">
      <c r="A53" s="27"/>
      <c r="B53" s="31" t="s">
        <v>45</v>
      </c>
      <c r="C53" s="1">
        <v>2010</v>
      </c>
      <c r="D53" s="1">
        <v>2011</v>
      </c>
      <c r="E53" s="1">
        <v>2012</v>
      </c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12.75">
      <c r="A54" s="27"/>
      <c r="B54" s="1" t="s">
        <v>12</v>
      </c>
      <c r="C54" s="1">
        <f>O35</f>
        <v>1623930</v>
      </c>
      <c r="D54" s="1"/>
      <c r="E54" s="1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2.75">
      <c r="A55" s="27"/>
      <c r="B55" s="32" t="s">
        <v>46</v>
      </c>
      <c r="C55" s="18">
        <f>SUM(C54)</f>
        <v>1623930</v>
      </c>
      <c r="D55" s="1"/>
      <c r="E55" s="1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2.75">
      <c r="A56" s="27"/>
      <c r="B56" s="1" t="s">
        <v>31</v>
      </c>
      <c r="C56" s="1">
        <f aca="true" t="shared" si="8" ref="C56:C61">O39</f>
        <v>154000</v>
      </c>
      <c r="D56" s="1"/>
      <c r="E56" s="1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2.75">
      <c r="A57" s="27"/>
      <c r="B57" s="1" t="s">
        <v>32</v>
      </c>
      <c r="C57" s="1">
        <f t="shared" si="8"/>
        <v>806400</v>
      </c>
      <c r="D57" s="1"/>
      <c r="E57" s="1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2.75">
      <c r="A58" s="27"/>
      <c r="B58" s="1" t="s">
        <v>33</v>
      </c>
      <c r="C58" s="1">
        <f t="shared" si="8"/>
        <v>240000</v>
      </c>
      <c r="D58" s="1"/>
      <c r="E58" s="1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2.75">
      <c r="A59" s="27"/>
      <c r="B59" s="1" t="s">
        <v>34</v>
      </c>
      <c r="C59" s="1">
        <f t="shared" si="8"/>
        <v>58000</v>
      </c>
      <c r="D59" s="1"/>
      <c r="E59" s="1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2.75">
      <c r="A60" s="27"/>
      <c r="B60" s="1" t="s">
        <v>35</v>
      </c>
      <c r="C60" s="1">
        <f t="shared" si="8"/>
        <v>180000</v>
      </c>
      <c r="D60" s="1"/>
      <c r="E60" s="1"/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12.75">
      <c r="A61" s="27"/>
      <c r="B61" s="1" t="s">
        <v>36</v>
      </c>
      <c r="C61" s="1">
        <f t="shared" si="8"/>
        <v>200000</v>
      </c>
      <c r="D61" s="1"/>
      <c r="E61" s="1"/>
      <c r="F61" s="27"/>
      <c r="G61" s="27"/>
      <c r="H61" s="27"/>
      <c r="I61" s="27"/>
      <c r="J61" s="27"/>
      <c r="K61" s="27"/>
      <c r="L61" s="27"/>
      <c r="M61" s="27"/>
      <c r="N61" s="27"/>
    </row>
    <row r="62" spans="2:5" ht="12.75">
      <c r="B62" s="21" t="s">
        <v>39</v>
      </c>
      <c r="C62" s="1">
        <f>O47</f>
        <v>18700</v>
      </c>
      <c r="D62" s="1"/>
      <c r="E62" s="1"/>
    </row>
    <row r="63" spans="2:5" ht="12.75">
      <c r="B63" s="1" t="s">
        <v>48</v>
      </c>
      <c r="C63" s="1">
        <f>C45*0.1</f>
        <v>20000</v>
      </c>
      <c r="D63" s="1"/>
      <c r="E63" s="1"/>
    </row>
    <row r="64" spans="2:3" ht="12.75">
      <c r="B64" s="33" t="s">
        <v>49</v>
      </c>
      <c r="C64" s="34">
        <f>SUM(C56:C63)</f>
        <v>1677100</v>
      </c>
    </row>
    <row r="65" spans="2:3" ht="12.75">
      <c r="B65" s="26" t="s">
        <v>50</v>
      </c>
      <c r="C65">
        <f>C55-C64</f>
        <v>-53170</v>
      </c>
    </row>
    <row r="67" spans="2:5" ht="12.75">
      <c r="B67" s="1" t="s">
        <v>51</v>
      </c>
      <c r="C67" s="1">
        <v>2010</v>
      </c>
      <c r="D67" s="1">
        <v>2011</v>
      </c>
      <c r="E67" s="1">
        <v>2012</v>
      </c>
    </row>
    <row r="68" spans="2:5" ht="12.75">
      <c r="B68" s="35" t="s">
        <v>52</v>
      </c>
      <c r="C68" s="1"/>
      <c r="D68" s="1"/>
      <c r="E68" s="1"/>
    </row>
    <row r="69" spans="2:5" ht="12.75">
      <c r="B69" s="1" t="s">
        <v>53</v>
      </c>
      <c r="C69" s="1">
        <f>N51</f>
        <v>115530</v>
      </c>
      <c r="D69" s="1"/>
      <c r="E69" s="1"/>
    </row>
    <row r="70" spans="2:5" ht="12.75">
      <c r="B70" s="1" t="s">
        <v>54</v>
      </c>
      <c r="C70" s="1">
        <f>C45</f>
        <v>200000</v>
      </c>
      <c r="D70" s="1"/>
      <c r="E70" s="1"/>
    </row>
    <row r="71" spans="2:5" ht="12.75">
      <c r="B71" s="1" t="s">
        <v>47</v>
      </c>
      <c r="C71" s="1">
        <f>-C63</f>
        <v>-20000</v>
      </c>
      <c r="D71" s="1"/>
      <c r="E71" s="1"/>
    </row>
    <row r="72" spans="2:5" ht="12.75">
      <c r="B72" s="32" t="s">
        <v>55</v>
      </c>
      <c r="C72" s="18">
        <f>SUM(C69:C71)</f>
        <v>295530</v>
      </c>
      <c r="D72" s="1"/>
      <c r="E72" s="1"/>
    </row>
    <row r="73" spans="2:5" ht="12.75">
      <c r="B73" s="35" t="s">
        <v>56</v>
      </c>
      <c r="C73" s="1"/>
      <c r="D73" s="1"/>
      <c r="E73" s="1"/>
    </row>
    <row r="74" spans="2:5" ht="12.75">
      <c r="B74" s="35" t="s">
        <v>59</v>
      </c>
      <c r="C74" s="1"/>
      <c r="D74" s="1"/>
      <c r="E74" s="1"/>
    </row>
    <row r="75" spans="2:5" ht="12.75">
      <c r="B75" s="1" t="s">
        <v>28</v>
      </c>
      <c r="C75" s="1">
        <f>C36-O46</f>
        <v>308700</v>
      </c>
      <c r="D75" s="1"/>
      <c r="E75" s="1"/>
    </row>
    <row r="76" spans="2:5" ht="12.75">
      <c r="B76" s="1" t="s">
        <v>57</v>
      </c>
      <c r="C76" s="1">
        <f>C50</f>
        <v>40000</v>
      </c>
      <c r="D76" s="1"/>
      <c r="E76" s="1"/>
    </row>
    <row r="77" spans="2:5" ht="12.75">
      <c r="B77" s="1" t="s">
        <v>58</v>
      </c>
      <c r="C77" s="1">
        <f>C65</f>
        <v>-53170</v>
      </c>
      <c r="D77" s="1"/>
      <c r="E77" s="1"/>
    </row>
    <row r="78" spans="2:5" ht="12.75">
      <c r="B78" s="18" t="s">
        <v>60</v>
      </c>
      <c r="C78" s="18">
        <f>SUM(C74:C77)</f>
        <v>295530</v>
      </c>
      <c r="D78" s="1"/>
      <c r="E78" s="1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175" zoomScaleNormal="175" workbookViewId="0" topLeftCell="A70">
      <pane xSplit="2" topLeftCell="C1" activePane="topRight" state="frozen"/>
      <selection pane="topLeft" activeCell="A15" sqref="A15"/>
      <selection pane="topRight" activeCell="K60" sqref="K60"/>
    </sheetView>
  </sheetViews>
  <sheetFormatPr defaultColWidth="9.140625" defaultRowHeight="12.75"/>
  <cols>
    <col min="2" max="2" width="17.57421875" style="0" customWidth="1"/>
    <col min="3" max="3" width="11.28125" style="0" customWidth="1"/>
    <col min="4" max="8" width="9.28125" style="0" bestFit="1" customWidth="1"/>
    <col min="9" max="10" width="9.7109375" style="0" bestFit="1" customWidth="1"/>
    <col min="11" max="15" width="9.28125" style="0" bestFit="1" customWidth="1"/>
  </cols>
  <sheetData>
    <row r="1" spans="2:9" ht="13.5" thickBot="1">
      <c r="B1" t="s">
        <v>0</v>
      </c>
      <c r="I1" t="s">
        <v>61</v>
      </c>
    </row>
    <row r="2" spans="1:11" ht="12.75">
      <c r="A2" s="6"/>
      <c r="B2" s="7" t="s">
        <v>1</v>
      </c>
      <c r="C2" s="8" t="s">
        <v>2</v>
      </c>
      <c r="D2" t="s">
        <v>65</v>
      </c>
      <c r="E2" s="8" t="s">
        <v>3</v>
      </c>
      <c r="F2" s="8" t="s">
        <v>4</v>
      </c>
      <c r="G2" s="9" t="s">
        <v>5</v>
      </c>
      <c r="I2" s="38" t="s">
        <v>62</v>
      </c>
      <c r="K2" s="39">
        <v>1.1</v>
      </c>
    </row>
    <row r="3" spans="1:11" ht="12.75">
      <c r="A3" s="3">
        <v>1</v>
      </c>
      <c r="B3" s="10" t="s">
        <v>6</v>
      </c>
      <c r="C3" s="11">
        <v>350</v>
      </c>
      <c r="D3" s="11">
        <f>C3*$K$2</f>
        <v>385.00000000000006</v>
      </c>
      <c r="E3" s="11">
        <v>10</v>
      </c>
      <c r="F3" s="11">
        <v>22</v>
      </c>
      <c r="G3" s="12">
        <f>D3*E3*F3</f>
        <v>84700.00000000001</v>
      </c>
      <c r="I3" t="s">
        <v>63</v>
      </c>
      <c r="K3" s="39">
        <v>1.1</v>
      </c>
    </row>
    <row r="4" spans="1:11" ht="12.75">
      <c r="A4" s="3">
        <v>2</v>
      </c>
      <c r="B4" s="10" t="s">
        <v>7</v>
      </c>
      <c r="C4" s="11">
        <v>150</v>
      </c>
      <c r="D4" s="11">
        <f>C4*$K$2</f>
        <v>165</v>
      </c>
      <c r="E4" s="11">
        <v>8</v>
      </c>
      <c r="F4" s="11">
        <v>22</v>
      </c>
      <c r="G4" s="12">
        <f>D4*E4*F4</f>
        <v>29040</v>
      </c>
      <c r="I4" t="s">
        <v>64</v>
      </c>
      <c r="K4" s="39">
        <v>1.1</v>
      </c>
    </row>
    <row r="5" spans="1:7" ht="12.75">
      <c r="A5" s="3">
        <v>3</v>
      </c>
      <c r="B5" s="10" t="s">
        <v>10</v>
      </c>
      <c r="C5" s="11">
        <v>290</v>
      </c>
      <c r="D5" s="11">
        <f>C5*$K$2</f>
        <v>319</v>
      </c>
      <c r="E5" s="11">
        <v>4</v>
      </c>
      <c r="F5" s="11">
        <v>22</v>
      </c>
      <c r="G5" s="12">
        <f>D5*E5*F5</f>
        <v>28072</v>
      </c>
    </row>
    <row r="6" spans="1:7" ht="12.75">
      <c r="A6" s="3">
        <v>4</v>
      </c>
      <c r="B6" s="10" t="s">
        <v>8</v>
      </c>
      <c r="C6" s="11">
        <v>350</v>
      </c>
      <c r="D6" s="11">
        <f>C6*$K$2</f>
        <v>385.00000000000006</v>
      </c>
      <c r="E6" s="11">
        <v>1</v>
      </c>
      <c r="F6" s="11">
        <v>22</v>
      </c>
      <c r="G6" s="12">
        <f>D6*E6*F6</f>
        <v>8470.000000000002</v>
      </c>
    </row>
    <row r="7" spans="1:7" ht="13.5" thickBot="1">
      <c r="A7" s="4">
        <v>5</v>
      </c>
      <c r="B7" s="13" t="s">
        <v>9</v>
      </c>
      <c r="C7" s="14">
        <v>520</v>
      </c>
      <c r="D7" s="11">
        <f>C7*$K$2</f>
        <v>572</v>
      </c>
      <c r="E7" s="14">
        <v>3</v>
      </c>
      <c r="F7" s="11">
        <v>22</v>
      </c>
      <c r="G7" s="12">
        <f>D7*E7*F7</f>
        <v>37752</v>
      </c>
    </row>
    <row r="8" spans="1:8" ht="12.75">
      <c r="A8" s="2"/>
      <c r="B8" s="15"/>
      <c r="C8" s="16"/>
      <c r="E8" s="16"/>
      <c r="F8" s="16"/>
      <c r="G8" s="16">
        <f>SUM(G3:G7)</f>
        <v>188034</v>
      </c>
      <c r="H8">
        <f>G8</f>
        <v>188034</v>
      </c>
    </row>
    <row r="9" spans="1:8" ht="12.75">
      <c r="A9" s="1"/>
      <c r="B9" s="5"/>
      <c r="C9" s="1"/>
      <c r="E9" s="1"/>
      <c r="F9" s="1" t="s">
        <v>11</v>
      </c>
      <c r="G9" s="1">
        <f>G8*20/100</f>
        <v>37606.8</v>
      </c>
      <c r="H9" s="17">
        <f>H8*0.2/1.2</f>
        <v>31339.000000000004</v>
      </c>
    </row>
    <row r="10" spans="6:8" ht="12.75">
      <c r="F10" t="s">
        <v>12</v>
      </c>
      <c r="G10">
        <f>G8-G9</f>
        <v>150427.2</v>
      </c>
      <c r="H10" s="17">
        <f>H8-H9</f>
        <v>156695</v>
      </c>
    </row>
    <row r="11" spans="2:8" ht="13.5" thickBot="1">
      <c r="B11" t="s">
        <v>13</v>
      </c>
      <c r="F11">
        <v>126000</v>
      </c>
      <c r="G11">
        <v>142000</v>
      </c>
      <c r="H11" s="17">
        <f>ROUND(H10,-3)</f>
        <v>157000</v>
      </c>
    </row>
    <row r="12" spans="2:6" ht="12.75">
      <c r="B12" s="7" t="s">
        <v>1</v>
      </c>
      <c r="C12" s="8" t="s">
        <v>14</v>
      </c>
      <c r="D12" s="8" t="s">
        <v>3</v>
      </c>
      <c r="E12" s="8" t="s">
        <v>4</v>
      </c>
      <c r="F12" s="9" t="s">
        <v>66</v>
      </c>
    </row>
    <row r="13" spans="1:6" ht="12.75">
      <c r="A13" s="3">
        <v>1</v>
      </c>
      <c r="B13" s="10" t="s">
        <v>6</v>
      </c>
      <c r="C13" s="11">
        <v>45</v>
      </c>
      <c r="D13" s="11">
        <v>10</v>
      </c>
      <c r="E13" s="11">
        <v>22</v>
      </c>
      <c r="F13" s="12">
        <f>C13*D13*E13</f>
        <v>9900</v>
      </c>
    </row>
    <row r="14" spans="1:6" ht="12.75">
      <c r="A14" s="3">
        <v>2</v>
      </c>
      <c r="B14" s="10" t="s">
        <v>7</v>
      </c>
      <c r="C14" s="11">
        <v>5</v>
      </c>
      <c r="D14" s="11">
        <v>8</v>
      </c>
      <c r="E14" s="11">
        <v>22</v>
      </c>
      <c r="F14" s="12">
        <f>C14*D14*E14</f>
        <v>880</v>
      </c>
    </row>
    <row r="15" spans="1:6" ht="12.75">
      <c r="A15" s="3">
        <v>3</v>
      </c>
      <c r="B15" s="10" t="s">
        <v>10</v>
      </c>
      <c r="C15" s="11">
        <v>10</v>
      </c>
      <c r="D15" s="11">
        <v>4</v>
      </c>
      <c r="E15" s="11">
        <v>22</v>
      </c>
      <c r="F15" s="12">
        <f>C15*D15*E15</f>
        <v>880</v>
      </c>
    </row>
    <row r="16" spans="1:6" ht="12.75">
      <c r="A16" s="3">
        <v>4</v>
      </c>
      <c r="B16" s="10" t="s">
        <v>8</v>
      </c>
      <c r="C16" s="11">
        <v>20</v>
      </c>
      <c r="D16" s="11">
        <v>1</v>
      </c>
      <c r="E16" s="11">
        <v>22</v>
      </c>
      <c r="F16" s="12">
        <f>C16*D16*E16</f>
        <v>440</v>
      </c>
    </row>
    <row r="17" spans="1:6" ht="13.5" thickBot="1">
      <c r="A17" s="4">
        <v>5</v>
      </c>
      <c r="B17" s="13" t="s">
        <v>9</v>
      </c>
      <c r="C17" s="14">
        <v>70</v>
      </c>
      <c r="D17" s="14">
        <v>3</v>
      </c>
      <c r="E17" s="11">
        <v>22</v>
      </c>
      <c r="F17" s="12">
        <f>C17*D17*E17</f>
        <v>4620</v>
      </c>
    </row>
    <row r="18" spans="2:6" ht="12.75">
      <c r="B18" s="15"/>
      <c r="C18" s="16"/>
      <c r="D18" s="16"/>
      <c r="E18" s="16"/>
      <c r="F18" s="16">
        <f>SUM(F13:F17)</f>
        <v>16720</v>
      </c>
    </row>
    <row r="19" spans="2:7" ht="12.75">
      <c r="B19" s="5"/>
      <c r="C19" s="1"/>
      <c r="D19" s="1"/>
      <c r="E19" s="1" t="s">
        <v>11</v>
      </c>
      <c r="F19" s="1">
        <f>F18*20/100</f>
        <v>3344</v>
      </c>
      <c r="G19">
        <f>F18*0.2/1.2</f>
        <v>2786.666666666667</v>
      </c>
    </row>
    <row r="20" spans="5:7" ht="12.75">
      <c r="E20" t="s">
        <v>12</v>
      </c>
      <c r="F20">
        <f>F18-F19</f>
        <v>13376</v>
      </c>
      <c r="G20" s="17">
        <f>F18-G19</f>
        <v>13933.333333333332</v>
      </c>
    </row>
    <row r="21" ht="12.75">
      <c r="G21" s="17">
        <f>ROUND(G20,-3)</f>
        <v>14000</v>
      </c>
    </row>
    <row r="22" ht="12.75">
      <c r="A22" t="s">
        <v>16</v>
      </c>
    </row>
    <row r="23" spans="2:7" ht="12.75">
      <c r="B23" s="1" t="s">
        <v>17</v>
      </c>
      <c r="C23" s="1" t="s">
        <v>18</v>
      </c>
      <c r="D23" s="1" t="s">
        <v>19</v>
      </c>
      <c r="E23" s="1" t="s">
        <v>20</v>
      </c>
      <c r="F23" s="1" t="s">
        <v>25</v>
      </c>
      <c r="G23" s="1" t="s">
        <v>26</v>
      </c>
    </row>
    <row r="24" spans="2:7" ht="12.75">
      <c r="B24" s="1" t="s">
        <v>21</v>
      </c>
      <c r="C24" s="1">
        <v>2</v>
      </c>
      <c r="D24" s="1">
        <v>20000</v>
      </c>
      <c r="E24" s="1">
        <f>D24*0.33</f>
        <v>6600</v>
      </c>
      <c r="F24" s="1">
        <f>D24*0.014</f>
        <v>280</v>
      </c>
      <c r="G24" s="1">
        <f>SUM(D24:F24)</f>
        <v>26880</v>
      </c>
    </row>
    <row r="25" spans="2:7" ht="12.75">
      <c r="B25" s="1" t="s">
        <v>22</v>
      </c>
      <c r="C25" s="1">
        <v>1</v>
      </c>
      <c r="D25" s="1">
        <v>10000</v>
      </c>
      <c r="E25" s="1">
        <f>D25*0.33</f>
        <v>3300</v>
      </c>
      <c r="F25" s="1">
        <f>D25*0.014</f>
        <v>140</v>
      </c>
      <c r="G25" s="1">
        <f>SUM(D25:F25)</f>
        <v>13440</v>
      </c>
    </row>
    <row r="26" spans="2:7" ht="12.75">
      <c r="B26" s="1" t="s">
        <v>23</v>
      </c>
      <c r="C26" s="1">
        <v>1</v>
      </c>
      <c r="D26" s="1">
        <v>10000</v>
      </c>
      <c r="E26" s="1">
        <f>D26*0.33</f>
        <v>3300</v>
      </c>
      <c r="F26" s="1">
        <f>D26*0.014</f>
        <v>140</v>
      </c>
      <c r="G26" s="1">
        <f>SUM(D26:F26)</f>
        <v>13440</v>
      </c>
    </row>
    <row r="27" spans="2:7" ht="12.75">
      <c r="B27" s="1" t="s">
        <v>24</v>
      </c>
      <c r="C27" s="1">
        <v>1</v>
      </c>
      <c r="D27" s="1">
        <v>10000</v>
      </c>
      <c r="E27" s="1">
        <f>D27*0.33</f>
        <v>3300</v>
      </c>
      <c r="F27" s="1">
        <f>D27*0.014</f>
        <v>140</v>
      </c>
      <c r="G27" s="1">
        <f>SUM(D27:F27)</f>
        <v>13440</v>
      </c>
    </row>
    <row r="28" spans="2:7" ht="15.75">
      <c r="B28" s="1"/>
      <c r="C28" s="1">
        <f>SUM(C24:C27)</f>
        <v>5</v>
      </c>
      <c r="D28" s="1"/>
      <c r="E28" s="18">
        <f>SUM(E24:E27)</f>
        <v>16500</v>
      </c>
      <c r="F28" s="18">
        <f>SUM(F24:F27)</f>
        <v>700</v>
      </c>
      <c r="G28" s="19">
        <f>SUM(G24:G27)</f>
        <v>67200</v>
      </c>
    </row>
    <row r="29" spans="2:7" ht="12.75">
      <c r="B29" s="26" t="s">
        <v>67</v>
      </c>
      <c r="G29" s="26">
        <f>G28*K4</f>
        <v>73920</v>
      </c>
    </row>
    <row r="31" spans="1:15" ht="12.75">
      <c r="A31" s="1"/>
      <c r="B31" s="1" t="s">
        <v>15</v>
      </c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1">
        <v>6</v>
      </c>
      <c r="I31" s="1">
        <v>7</v>
      </c>
      <c r="J31" s="1">
        <v>8</v>
      </c>
      <c r="K31" s="1">
        <v>9</v>
      </c>
      <c r="L31" s="1">
        <v>10</v>
      </c>
      <c r="M31" s="1">
        <v>11</v>
      </c>
      <c r="N31" s="25">
        <v>12</v>
      </c>
      <c r="O31" s="1" t="s">
        <v>44</v>
      </c>
    </row>
    <row r="32" spans="1:15" ht="12.75">
      <c r="A32" s="1"/>
      <c r="B32" s="20" t="s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5"/>
      <c r="O32" s="1"/>
    </row>
    <row r="33" spans="1:15" ht="12.75">
      <c r="A33" s="1"/>
      <c r="B33" s="1" t="s">
        <v>12</v>
      </c>
      <c r="C33" s="36">
        <f>$H$11</f>
        <v>157000</v>
      </c>
      <c r="D33" s="36">
        <f aca="true" t="shared" si="0" ref="D33:N33">$H$11</f>
        <v>157000</v>
      </c>
      <c r="E33" s="36">
        <f t="shared" si="0"/>
        <v>157000</v>
      </c>
      <c r="F33" s="36">
        <f t="shared" si="0"/>
        <v>157000</v>
      </c>
      <c r="G33" s="36">
        <f>$H$11*1.2</f>
        <v>188400</v>
      </c>
      <c r="H33" s="36">
        <f>$H$11*1.2</f>
        <v>188400</v>
      </c>
      <c r="I33" s="36">
        <f>$H$11/2</f>
        <v>78500</v>
      </c>
      <c r="J33" s="36">
        <f>$H$11/2</f>
        <v>78500</v>
      </c>
      <c r="K33" s="36">
        <f t="shared" si="0"/>
        <v>157000</v>
      </c>
      <c r="L33" s="36">
        <f t="shared" si="0"/>
        <v>157000</v>
      </c>
      <c r="M33" s="36">
        <f t="shared" si="0"/>
        <v>157000</v>
      </c>
      <c r="N33" s="36">
        <f t="shared" si="0"/>
        <v>157000</v>
      </c>
      <c r="O33" s="45">
        <f>SUM(C33:N33)</f>
        <v>1789800</v>
      </c>
    </row>
    <row r="34" spans="1:15" ht="13.5" thickBo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8"/>
      <c r="O34" s="45">
        <f aca="true" t="shared" si="1" ref="O34:O48">SUM(C34:N34)</f>
        <v>0</v>
      </c>
    </row>
    <row r="35" spans="1:15" ht="13.5" thickBot="1">
      <c r="A35" s="22"/>
      <c r="B35" s="23" t="s">
        <v>29</v>
      </c>
      <c r="C35" s="23">
        <f>SUM(C33:C34)</f>
        <v>157000</v>
      </c>
      <c r="D35" s="23">
        <f aca="true" t="shared" si="2" ref="D35:N35">SUM(D33:D34)</f>
        <v>157000</v>
      </c>
      <c r="E35" s="23">
        <f t="shared" si="2"/>
        <v>157000</v>
      </c>
      <c r="F35" s="23">
        <f t="shared" si="2"/>
        <v>157000</v>
      </c>
      <c r="G35" s="23">
        <f t="shared" si="2"/>
        <v>188400</v>
      </c>
      <c r="H35" s="23">
        <f t="shared" si="2"/>
        <v>188400</v>
      </c>
      <c r="I35" s="23">
        <f t="shared" si="2"/>
        <v>78500</v>
      </c>
      <c r="J35" s="23">
        <f t="shared" si="2"/>
        <v>78500</v>
      </c>
      <c r="K35" s="23">
        <f t="shared" si="2"/>
        <v>157000</v>
      </c>
      <c r="L35" s="23">
        <f t="shared" si="2"/>
        <v>157000</v>
      </c>
      <c r="M35" s="23">
        <f t="shared" si="2"/>
        <v>157000</v>
      </c>
      <c r="N35" s="29">
        <f t="shared" si="2"/>
        <v>157000</v>
      </c>
      <c r="O35" s="45">
        <f t="shared" si="1"/>
        <v>1789800</v>
      </c>
    </row>
    <row r="36" spans="1:15" ht="12.75">
      <c r="A36" s="2"/>
      <c r="B36" s="24" t="s">
        <v>30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0"/>
      <c r="O36" s="45">
        <f t="shared" si="1"/>
        <v>0</v>
      </c>
    </row>
    <row r="37" spans="1:15" ht="12.75">
      <c r="A37" s="1"/>
      <c r="B37" s="1" t="s">
        <v>31</v>
      </c>
      <c r="C37" s="36">
        <f>$G$21</f>
        <v>14000</v>
      </c>
      <c r="D37" s="36">
        <f aca="true" t="shared" si="3" ref="D37:N37">$G$21</f>
        <v>14000</v>
      </c>
      <c r="E37" s="36">
        <f t="shared" si="3"/>
        <v>14000</v>
      </c>
      <c r="F37" s="36">
        <f t="shared" si="3"/>
        <v>14000</v>
      </c>
      <c r="G37" s="36">
        <f t="shared" si="3"/>
        <v>14000</v>
      </c>
      <c r="H37" s="36">
        <f t="shared" si="3"/>
        <v>14000</v>
      </c>
      <c r="I37" s="36">
        <f t="shared" si="3"/>
        <v>14000</v>
      </c>
      <c r="J37" s="36">
        <f t="shared" si="3"/>
        <v>14000</v>
      </c>
      <c r="K37" s="36">
        <f t="shared" si="3"/>
        <v>14000</v>
      </c>
      <c r="L37" s="36">
        <f t="shared" si="3"/>
        <v>14000</v>
      </c>
      <c r="M37" s="36">
        <f t="shared" si="3"/>
        <v>14000</v>
      </c>
      <c r="N37" s="36">
        <f t="shared" si="3"/>
        <v>14000</v>
      </c>
      <c r="O37" s="45">
        <f t="shared" si="1"/>
        <v>168000</v>
      </c>
    </row>
    <row r="38" spans="1:15" ht="12.75">
      <c r="A38" s="1"/>
      <c r="B38" s="1" t="s">
        <v>32</v>
      </c>
      <c r="C38" s="1">
        <f>$G$29</f>
        <v>73920</v>
      </c>
      <c r="D38" s="1">
        <f aca="true" t="shared" si="4" ref="D38:N38">$G$29</f>
        <v>73920</v>
      </c>
      <c r="E38" s="1">
        <f t="shared" si="4"/>
        <v>73920</v>
      </c>
      <c r="F38" s="1">
        <f t="shared" si="4"/>
        <v>73920</v>
      </c>
      <c r="G38" s="1">
        <f t="shared" si="4"/>
        <v>73920</v>
      </c>
      <c r="H38" s="1">
        <f t="shared" si="4"/>
        <v>73920</v>
      </c>
      <c r="I38" s="1">
        <f t="shared" si="4"/>
        <v>73920</v>
      </c>
      <c r="J38" s="1">
        <f t="shared" si="4"/>
        <v>73920</v>
      </c>
      <c r="K38" s="1">
        <f t="shared" si="4"/>
        <v>73920</v>
      </c>
      <c r="L38" s="1">
        <f t="shared" si="4"/>
        <v>73920</v>
      </c>
      <c r="M38" s="1">
        <f t="shared" si="4"/>
        <v>73920</v>
      </c>
      <c r="N38" s="1">
        <f t="shared" si="4"/>
        <v>73920</v>
      </c>
      <c r="O38" s="45">
        <f t="shared" si="1"/>
        <v>887040</v>
      </c>
    </row>
    <row r="39" spans="1:15" ht="12.75">
      <c r="A39" s="1"/>
      <c r="B39" s="1" t="s">
        <v>33</v>
      </c>
      <c r="C39" s="1">
        <v>20000</v>
      </c>
      <c r="D39" s="1">
        <v>20000</v>
      </c>
      <c r="E39" s="1">
        <v>20000</v>
      </c>
      <c r="F39" s="1">
        <v>20000</v>
      </c>
      <c r="G39" s="1">
        <v>20000</v>
      </c>
      <c r="H39" s="1">
        <v>20000</v>
      </c>
      <c r="I39" s="1">
        <v>20000</v>
      </c>
      <c r="J39" s="1">
        <v>20000</v>
      </c>
      <c r="K39" s="1">
        <v>20000</v>
      </c>
      <c r="L39" s="1">
        <v>20000</v>
      </c>
      <c r="M39" s="1">
        <v>20000</v>
      </c>
      <c r="N39" s="1">
        <v>20000</v>
      </c>
      <c r="O39" s="45">
        <f t="shared" si="1"/>
        <v>240000</v>
      </c>
    </row>
    <row r="40" spans="1:15" ht="12.75">
      <c r="A40" s="1"/>
      <c r="B40" s="1" t="s">
        <v>34</v>
      </c>
      <c r="C40" s="1">
        <f>3000*1.1</f>
        <v>3300.0000000000005</v>
      </c>
      <c r="D40" s="1">
        <f aca="true" t="shared" si="5" ref="D40:N40">3000*1.1</f>
        <v>3300.0000000000005</v>
      </c>
      <c r="E40" s="1">
        <f t="shared" si="5"/>
        <v>3300.0000000000005</v>
      </c>
      <c r="F40" s="1">
        <f t="shared" si="5"/>
        <v>3300.0000000000005</v>
      </c>
      <c r="G40" s="1">
        <f t="shared" si="5"/>
        <v>3300.0000000000005</v>
      </c>
      <c r="H40" s="1">
        <f t="shared" si="5"/>
        <v>3300.0000000000005</v>
      </c>
      <c r="I40" s="1">
        <f t="shared" si="5"/>
        <v>3300.0000000000005</v>
      </c>
      <c r="J40" s="1">
        <f t="shared" si="5"/>
        <v>3300.0000000000005</v>
      </c>
      <c r="K40" s="1">
        <f t="shared" si="5"/>
        <v>3300.0000000000005</v>
      </c>
      <c r="L40" s="1">
        <f t="shared" si="5"/>
        <v>3300.0000000000005</v>
      </c>
      <c r="M40" s="1">
        <f t="shared" si="5"/>
        <v>3300.0000000000005</v>
      </c>
      <c r="N40" s="1">
        <f t="shared" si="5"/>
        <v>3300.0000000000005</v>
      </c>
      <c r="O40" s="45">
        <f t="shared" si="1"/>
        <v>39600.00000000001</v>
      </c>
    </row>
    <row r="41" spans="1:15" ht="12.75">
      <c r="A41" s="1"/>
      <c r="B41" s="1" t="s">
        <v>35</v>
      </c>
      <c r="C41" s="1">
        <v>15000</v>
      </c>
      <c r="D41" s="1">
        <v>15000</v>
      </c>
      <c r="E41" s="1">
        <v>15000</v>
      </c>
      <c r="F41" s="1">
        <v>15000</v>
      </c>
      <c r="G41" s="1">
        <v>15000</v>
      </c>
      <c r="H41" s="1">
        <v>15000</v>
      </c>
      <c r="I41" s="1">
        <v>15000</v>
      </c>
      <c r="J41" s="1">
        <v>15000</v>
      </c>
      <c r="K41" s="1">
        <v>15000</v>
      </c>
      <c r="L41" s="1">
        <v>15000</v>
      </c>
      <c r="M41" s="1">
        <v>15000</v>
      </c>
      <c r="N41" s="1">
        <v>15000</v>
      </c>
      <c r="O41" s="45">
        <f t="shared" si="1"/>
        <v>180000</v>
      </c>
    </row>
    <row r="42" spans="1:16" ht="12.75">
      <c r="A42" s="1"/>
      <c r="B42" s="1" t="s">
        <v>69</v>
      </c>
      <c r="C42" s="1"/>
      <c r="D42" s="1"/>
      <c r="E42" s="1"/>
      <c r="F42" s="1"/>
      <c r="G42" s="1"/>
      <c r="H42" s="1"/>
      <c r="I42" s="1"/>
      <c r="J42" s="1">
        <v>50000</v>
      </c>
      <c r="K42" s="1">
        <v>7000</v>
      </c>
      <c r="L42" s="1">
        <v>7000</v>
      </c>
      <c r="M42" s="1">
        <v>7000</v>
      </c>
      <c r="N42" s="1">
        <v>7000</v>
      </c>
      <c r="O42" s="45">
        <f t="shared" si="1"/>
        <v>78000</v>
      </c>
      <c r="P42">
        <f>L57</f>
        <v>1666.6666666666667</v>
      </c>
    </row>
    <row r="43" spans="1:15" ht="12.75">
      <c r="A43" s="1"/>
      <c r="B43" s="1" t="s">
        <v>68</v>
      </c>
      <c r="C43" s="1">
        <v>115000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25"/>
      <c r="O43" s="45">
        <f t="shared" si="1"/>
        <v>115000</v>
      </c>
    </row>
    <row r="44" spans="1:15" ht="12.75">
      <c r="A44" s="1"/>
      <c r="B44" s="1" t="s">
        <v>38</v>
      </c>
      <c r="C44" s="1">
        <v>8300</v>
      </c>
      <c r="D44" s="1">
        <v>8300</v>
      </c>
      <c r="E44" s="1">
        <v>8300</v>
      </c>
      <c r="F44" s="1">
        <v>8300</v>
      </c>
      <c r="G44" s="1">
        <v>8300</v>
      </c>
      <c r="H44" s="1">
        <v>8300</v>
      </c>
      <c r="I44" s="1">
        <v>8300</v>
      </c>
      <c r="J44" s="1">
        <v>8300</v>
      </c>
      <c r="K44" s="1">
        <v>8300</v>
      </c>
      <c r="L44" s="1">
        <v>8300</v>
      </c>
      <c r="M44" s="1">
        <v>8300</v>
      </c>
      <c r="N44" s="1">
        <v>8300</v>
      </c>
      <c r="O44" s="45">
        <f t="shared" si="1"/>
        <v>99600</v>
      </c>
    </row>
    <row r="45" spans="1:15" ht="12.75">
      <c r="A45" s="1"/>
      <c r="B45" s="21" t="s">
        <v>39</v>
      </c>
      <c r="C45" s="21">
        <v>1700</v>
      </c>
      <c r="D45" s="21">
        <v>1700</v>
      </c>
      <c r="E45" s="21">
        <v>1700</v>
      </c>
      <c r="F45" s="21">
        <v>1700</v>
      </c>
      <c r="G45" s="21">
        <v>1700</v>
      </c>
      <c r="H45" s="21">
        <v>1700</v>
      </c>
      <c r="I45" s="21">
        <v>1700</v>
      </c>
      <c r="J45" s="21">
        <v>1700</v>
      </c>
      <c r="K45" s="21">
        <v>1700</v>
      </c>
      <c r="L45" s="21">
        <v>1700</v>
      </c>
      <c r="M45" s="21">
        <v>1700</v>
      </c>
      <c r="N45" s="21">
        <v>1700</v>
      </c>
      <c r="O45" s="45">
        <f t="shared" si="1"/>
        <v>20400</v>
      </c>
    </row>
    <row r="46" spans="1:15" ht="13.5" thickBot="1">
      <c r="A46" s="25"/>
      <c r="B46" s="21" t="s">
        <v>70</v>
      </c>
      <c r="C46" s="40"/>
      <c r="D46" s="40"/>
      <c r="E46" s="40"/>
      <c r="F46" s="40"/>
      <c r="G46" s="40"/>
      <c r="H46" s="40"/>
      <c r="I46" s="40"/>
      <c r="J46" s="40"/>
      <c r="K46" s="40">
        <v>1150</v>
      </c>
      <c r="L46" s="40">
        <v>1150</v>
      </c>
      <c r="M46" s="40">
        <v>1150</v>
      </c>
      <c r="N46" s="40">
        <v>1150</v>
      </c>
      <c r="O46" s="45">
        <f t="shared" si="1"/>
        <v>4600</v>
      </c>
    </row>
    <row r="47" spans="1:15" ht="13.5" thickBot="1">
      <c r="A47" s="25"/>
      <c r="B47" s="22" t="s">
        <v>40</v>
      </c>
      <c r="C47" s="48">
        <f>SUM(C37:C45)</f>
        <v>251220</v>
      </c>
      <c r="D47" s="23">
        <f aca="true" t="shared" si="6" ref="D47:N47">SUM(D37:D45)</f>
        <v>136220</v>
      </c>
      <c r="E47" s="23">
        <f t="shared" si="6"/>
        <v>136220</v>
      </c>
      <c r="F47" s="23">
        <f t="shared" si="6"/>
        <v>136220</v>
      </c>
      <c r="G47" s="23">
        <f t="shared" si="6"/>
        <v>136220</v>
      </c>
      <c r="H47" s="23">
        <f t="shared" si="6"/>
        <v>136220</v>
      </c>
      <c r="I47" s="23">
        <f t="shared" si="6"/>
        <v>136220</v>
      </c>
      <c r="J47" s="23">
        <f t="shared" si="6"/>
        <v>186220</v>
      </c>
      <c r="K47" s="23">
        <f>SUM(K37:K46)</f>
        <v>144370</v>
      </c>
      <c r="L47" s="23">
        <f t="shared" si="6"/>
        <v>143220</v>
      </c>
      <c r="M47" s="23">
        <f t="shared" si="6"/>
        <v>143220</v>
      </c>
      <c r="N47" s="29">
        <f t="shared" si="6"/>
        <v>143220</v>
      </c>
      <c r="O47" s="45">
        <f t="shared" si="1"/>
        <v>1828790</v>
      </c>
    </row>
    <row r="48" spans="1:15" ht="12.75">
      <c r="A48" s="1"/>
      <c r="B48" s="2" t="s">
        <v>41</v>
      </c>
      <c r="C48" s="2">
        <f>C35-C47</f>
        <v>-94220</v>
      </c>
      <c r="D48" s="2">
        <f aca="true" t="shared" si="7" ref="D48:N48">D35-D47</f>
        <v>20780</v>
      </c>
      <c r="E48" s="2">
        <f t="shared" si="7"/>
        <v>20780</v>
      </c>
      <c r="F48" s="2">
        <f t="shared" si="7"/>
        <v>20780</v>
      </c>
      <c r="G48" s="2">
        <f t="shared" si="7"/>
        <v>52180</v>
      </c>
      <c r="H48" s="2">
        <f t="shared" si="7"/>
        <v>52180</v>
      </c>
      <c r="I48" s="2">
        <f t="shared" si="7"/>
        <v>-57720</v>
      </c>
      <c r="J48" s="2">
        <f t="shared" si="7"/>
        <v>-107720</v>
      </c>
      <c r="K48" s="2">
        <f t="shared" si="7"/>
        <v>12630</v>
      </c>
      <c r="L48" s="2">
        <f t="shared" si="7"/>
        <v>13780</v>
      </c>
      <c r="M48" s="2">
        <f t="shared" si="7"/>
        <v>13780</v>
      </c>
      <c r="N48" s="30">
        <f t="shared" si="7"/>
        <v>13780</v>
      </c>
      <c r="O48" s="45">
        <f t="shared" si="1"/>
        <v>-38990</v>
      </c>
    </row>
    <row r="49" spans="1:15" ht="12.75">
      <c r="A49" s="1"/>
      <c r="B49" s="1" t="s">
        <v>43</v>
      </c>
      <c r="C49" s="1">
        <f>Sheet1!N51</f>
        <v>115530</v>
      </c>
      <c r="D49" s="1">
        <f>C50</f>
        <v>21310</v>
      </c>
      <c r="E49" s="1">
        <f aca="true" t="shared" si="8" ref="E49:N49">D50</f>
        <v>42090</v>
      </c>
      <c r="F49" s="1">
        <f t="shared" si="8"/>
        <v>62870</v>
      </c>
      <c r="G49" s="1">
        <f t="shared" si="8"/>
        <v>83650</v>
      </c>
      <c r="H49" s="1">
        <f t="shared" si="8"/>
        <v>135830</v>
      </c>
      <c r="I49" s="1">
        <f t="shared" si="8"/>
        <v>188010</v>
      </c>
      <c r="J49" s="1">
        <f t="shared" si="8"/>
        <v>130290</v>
      </c>
      <c r="K49" s="1">
        <f t="shared" si="8"/>
        <v>22570</v>
      </c>
      <c r="L49" s="1">
        <f t="shared" si="8"/>
        <v>35200</v>
      </c>
      <c r="M49" s="1">
        <f t="shared" si="8"/>
        <v>48980</v>
      </c>
      <c r="N49" s="25">
        <f t="shared" si="8"/>
        <v>62760</v>
      </c>
      <c r="O49" s="1"/>
    </row>
    <row r="50" spans="1:15" ht="12.75">
      <c r="A50" s="21"/>
      <c r="B50" s="21" t="s">
        <v>42</v>
      </c>
      <c r="C50" s="21">
        <f>SUM(C48:C49)</f>
        <v>21310</v>
      </c>
      <c r="D50" s="21">
        <f>SUM(D48:D49)</f>
        <v>42090</v>
      </c>
      <c r="E50" s="21">
        <f aca="true" t="shared" si="9" ref="E50:N50">SUM(E48:E49)</f>
        <v>62870</v>
      </c>
      <c r="F50" s="21">
        <f t="shared" si="9"/>
        <v>83650</v>
      </c>
      <c r="G50" s="21">
        <f t="shared" si="9"/>
        <v>135830</v>
      </c>
      <c r="H50" s="21">
        <f t="shared" si="9"/>
        <v>188010</v>
      </c>
      <c r="I50" s="21">
        <f t="shared" si="9"/>
        <v>130290</v>
      </c>
      <c r="J50" s="21">
        <f t="shared" si="9"/>
        <v>22570</v>
      </c>
      <c r="K50" s="21">
        <f t="shared" si="9"/>
        <v>35200</v>
      </c>
      <c r="L50" s="21">
        <f t="shared" si="9"/>
        <v>48980</v>
      </c>
      <c r="M50" s="21">
        <f t="shared" si="9"/>
        <v>62760</v>
      </c>
      <c r="N50" s="37">
        <f t="shared" si="9"/>
        <v>76540</v>
      </c>
      <c r="O50" s="1"/>
    </row>
    <row r="53" spans="2:7" ht="12.75">
      <c r="B53" s="41" t="s">
        <v>45</v>
      </c>
      <c r="C53" s="42"/>
      <c r="D53" s="1">
        <v>2010</v>
      </c>
      <c r="E53" s="1">
        <v>2011</v>
      </c>
      <c r="F53" s="1">
        <v>2012</v>
      </c>
      <c r="G53" s="27"/>
    </row>
    <row r="54" spans="2:8" ht="12.75">
      <c r="B54" s="27"/>
      <c r="C54" s="1" t="s">
        <v>12</v>
      </c>
      <c r="D54" s="1">
        <f>P34</f>
        <v>0</v>
      </c>
      <c r="E54" s="1">
        <f>O33</f>
        <v>1789800</v>
      </c>
      <c r="F54" s="1"/>
      <c r="G54" s="27"/>
      <c r="H54" t="s">
        <v>71</v>
      </c>
    </row>
    <row r="55" spans="2:11" ht="12.75">
      <c r="B55" s="27"/>
      <c r="C55" s="46" t="s">
        <v>46</v>
      </c>
      <c r="D55" s="44">
        <f>SUM(D54)</f>
        <v>0</v>
      </c>
      <c r="E55" s="44">
        <f>SUM(E54)</f>
        <v>1789800</v>
      </c>
      <c r="F55" s="1"/>
      <c r="G55" s="27"/>
      <c r="H55" s="1" t="s">
        <v>72</v>
      </c>
      <c r="I55" s="1">
        <v>200000</v>
      </c>
      <c r="J55" s="43">
        <v>0.1</v>
      </c>
      <c r="K55" s="1">
        <f>I55*J55</f>
        <v>20000</v>
      </c>
    </row>
    <row r="56" spans="2:11" ht="12.75">
      <c r="B56" s="27"/>
      <c r="C56" s="1" t="s">
        <v>31</v>
      </c>
      <c r="D56" s="1">
        <f aca="true" t="shared" si="10" ref="D56:D61">P38</f>
        <v>0</v>
      </c>
      <c r="E56" s="1">
        <f>O37</f>
        <v>168000</v>
      </c>
      <c r="F56" s="1"/>
      <c r="G56" s="27"/>
      <c r="H56" s="1" t="s">
        <v>73</v>
      </c>
      <c r="I56" s="1">
        <v>115000</v>
      </c>
      <c r="J56" s="43">
        <v>0.2</v>
      </c>
      <c r="K56" s="1">
        <f>I56*J56</f>
        <v>23000</v>
      </c>
    </row>
    <row r="57" spans="2:13" ht="12.75">
      <c r="B57" s="27"/>
      <c r="C57" s="1" t="s">
        <v>32</v>
      </c>
      <c r="D57" s="1">
        <f t="shared" si="10"/>
        <v>0</v>
      </c>
      <c r="E57" s="1">
        <f>O38</f>
        <v>887040</v>
      </c>
      <c r="F57" s="1"/>
      <c r="G57" s="27"/>
      <c r="H57" s="1" t="s">
        <v>74</v>
      </c>
      <c r="I57" s="1">
        <v>300000</v>
      </c>
      <c r="J57" s="43">
        <v>0.2</v>
      </c>
      <c r="K57" s="1">
        <v>20000</v>
      </c>
      <c r="L57">
        <f>K57/12</f>
        <v>1666.6666666666667</v>
      </c>
      <c r="M57">
        <f>L57*4</f>
        <v>6666.666666666667</v>
      </c>
    </row>
    <row r="58" spans="2:11" ht="12.75">
      <c r="B58" s="27"/>
      <c r="C58" s="1" t="s">
        <v>33</v>
      </c>
      <c r="D58" s="1">
        <f t="shared" si="10"/>
        <v>0</v>
      </c>
      <c r="E58" s="1">
        <f>O39</f>
        <v>240000</v>
      </c>
      <c r="F58" s="1"/>
      <c r="G58" s="27"/>
      <c r="H58" s="1"/>
      <c r="I58" s="44">
        <f>SUM(I55:I57)</f>
        <v>615000</v>
      </c>
      <c r="J58" s="1"/>
      <c r="K58" s="1">
        <f>SUM(K55:K57)</f>
        <v>63000</v>
      </c>
    </row>
    <row r="59" spans="2:7" ht="12.75">
      <c r="B59" s="27"/>
      <c r="C59" s="1" t="s">
        <v>34</v>
      </c>
      <c r="D59" s="1">
        <f t="shared" si="10"/>
        <v>0</v>
      </c>
      <c r="E59" s="1">
        <f>O40</f>
        <v>39600.00000000001</v>
      </c>
      <c r="F59" s="1"/>
      <c r="G59" s="27"/>
    </row>
    <row r="60" spans="2:7" ht="12.75">
      <c r="B60" s="27"/>
      <c r="C60" s="1" t="s">
        <v>35</v>
      </c>
      <c r="D60" s="1">
        <f t="shared" si="10"/>
        <v>1666.6666666666667</v>
      </c>
      <c r="E60" s="1">
        <f>O41</f>
        <v>180000</v>
      </c>
      <c r="F60" s="1"/>
      <c r="G60" s="27"/>
    </row>
    <row r="61" spans="2:7" ht="12.75">
      <c r="B61" s="27"/>
      <c r="C61" s="1"/>
      <c r="D61" s="1">
        <f t="shared" si="10"/>
        <v>0</v>
      </c>
      <c r="E61" s="1"/>
      <c r="F61" s="1"/>
      <c r="G61" s="27"/>
    </row>
    <row r="62" spans="3:7" ht="12.75">
      <c r="C62" s="21" t="s">
        <v>39</v>
      </c>
      <c r="D62" s="1">
        <f>P47</f>
        <v>0</v>
      </c>
      <c r="E62" s="1">
        <f>O45+O46</f>
        <v>25000</v>
      </c>
      <c r="F62" s="1"/>
      <c r="G62" s="17"/>
    </row>
    <row r="63" spans="3:6" ht="12.75">
      <c r="C63" s="1" t="s">
        <v>48</v>
      </c>
      <c r="D63" s="1">
        <f>D44*0.1</f>
        <v>830</v>
      </c>
      <c r="E63" s="1">
        <f>K58</f>
        <v>63000</v>
      </c>
      <c r="F63" s="1"/>
    </row>
    <row r="64" spans="3:5" ht="12.75">
      <c r="C64" s="33" t="s">
        <v>49</v>
      </c>
      <c r="D64" s="34">
        <f>SUM(D56:D63)</f>
        <v>2496.666666666667</v>
      </c>
      <c r="E64">
        <f>SUM(E56:E63)</f>
        <v>1602640</v>
      </c>
    </row>
    <row r="65" spans="3:5" ht="12.75">
      <c r="C65" s="26" t="s">
        <v>50</v>
      </c>
      <c r="D65">
        <f>D55-D64</f>
        <v>-2496.666666666667</v>
      </c>
      <c r="E65">
        <f>E55-E64</f>
        <v>187160</v>
      </c>
    </row>
    <row r="67" spans="3:6" ht="12.75">
      <c r="C67" s="1" t="s">
        <v>51</v>
      </c>
      <c r="D67" s="1">
        <v>2010</v>
      </c>
      <c r="E67" s="1">
        <v>2011</v>
      </c>
      <c r="F67" s="1">
        <v>2012</v>
      </c>
    </row>
    <row r="68" spans="3:6" ht="12.75">
      <c r="C68" s="35" t="s">
        <v>52</v>
      </c>
      <c r="D68" s="1"/>
      <c r="E68" s="1"/>
      <c r="F68" s="1"/>
    </row>
    <row r="69" spans="3:6" ht="12.75">
      <c r="C69" s="1" t="s">
        <v>53</v>
      </c>
      <c r="D69" s="1">
        <f>Sheet1!C69</f>
        <v>115530</v>
      </c>
      <c r="E69" s="1">
        <f>N50</f>
        <v>76540</v>
      </c>
      <c r="F69" s="1"/>
    </row>
    <row r="70" spans="3:6" ht="12.75">
      <c r="C70" s="1" t="s">
        <v>54</v>
      </c>
      <c r="D70" s="1">
        <f>Sheet1!C70</f>
        <v>200000</v>
      </c>
      <c r="E70" s="1">
        <f>I58</f>
        <v>615000</v>
      </c>
      <c r="F70" s="1"/>
    </row>
    <row r="71" spans="3:6" ht="12.75">
      <c r="C71" s="1" t="s">
        <v>78</v>
      </c>
      <c r="D71" s="1">
        <f>-Sheet1!C63</f>
        <v>-20000</v>
      </c>
      <c r="E71" s="1">
        <f>Sheet1!C71</f>
        <v>-20000</v>
      </c>
      <c r="F71" s="1"/>
    </row>
    <row r="72" spans="3:6" ht="12.75">
      <c r="C72" s="1" t="s">
        <v>79</v>
      </c>
      <c r="D72" s="1"/>
      <c r="E72" s="1">
        <f>-K58</f>
        <v>-63000</v>
      </c>
      <c r="F72" s="1"/>
    </row>
    <row r="73" spans="3:6" ht="12.75">
      <c r="C73" s="32" t="s">
        <v>55</v>
      </c>
      <c r="D73" s="18">
        <f>SUM(D69:D71)</f>
        <v>295530</v>
      </c>
      <c r="E73" s="44">
        <f>SUM(E69:E72)</f>
        <v>608540</v>
      </c>
      <c r="F73" s="1"/>
    </row>
    <row r="74" spans="3:6" ht="12.75">
      <c r="C74" s="35" t="s">
        <v>56</v>
      </c>
      <c r="D74" s="1"/>
      <c r="E74" s="1"/>
      <c r="F74" s="1"/>
    </row>
    <row r="75" spans="3:6" ht="12.75">
      <c r="C75" s="35" t="s">
        <v>59</v>
      </c>
      <c r="D75" s="1"/>
      <c r="E75" s="1"/>
      <c r="F75" s="1"/>
    </row>
    <row r="76" spans="3:7" ht="12.75">
      <c r="C76" s="1" t="s">
        <v>28</v>
      </c>
      <c r="D76" s="1">
        <f>Sheet1!C75</f>
        <v>308700</v>
      </c>
      <c r="E76" s="36">
        <f>D76-O44</f>
        <v>209100</v>
      </c>
      <c r="F76" s="1"/>
      <c r="G76" s="17">
        <f>D76-O44</f>
        <v>209100</v>
      </c>
    </row>
    <row r="77" spans="3:7" ht="12.75">
      <c r="C77" s="1" t="s">
        <v>75</v>
      </c>
      <c r="D77" s="1"/>
      <c r="E77" s="36">
        <f>I57-O42</f>
        <v>222000</v>
      </c>
      <c r="F77" s="1"/>
      <c r="G77" s="17">
        <f>I57-O42</f>
        <v>222000</v>
      </c>
    </row>
    <row r="78" spans="3:6" ht="12.75">
      <c r="C78" s="1" t="s">
        <v>57</v>
      </c>
      <c r="D78" s="1">
        <v>40000</v>
      </c>
      <c r="E78" s="1">
        <f>Sheet1!C76</f>
        <v>40000</v>
      </c>
      <c r="F78" s="1"/>
    </row>
    <row r="79" spans="3:6" ht="12.75">
      <c r="C79" s="1" t="s">
        <v>76</v>
      </c>
      <c r="D79" s="1">
        <f>Sheet1!C77</f>
        <v>-53170</v>
      </c>
      <c r="E79" s="1">
        <f>Sheet1!C65</f>
        <v>-53170</v>
      </c>
      <c r="F79" s="1"/>
    </row>
    <row r="80" spans="3:6" ht="12.75">
      <c r="C80" s="1" t="s">
        <v>77</v>
      </c>
      <c r="D80" s="1"/>
      <c r="E80" s="1">
        <f>E65</f>
        <v>187160</v>
      </c>
      <c r="F80" s="1"/>
    </row>
    <row r="81" spans="3:6" ht="12.75">
      <c r="C81" s="18" t="s">
        <v>60</v>
      </c>
      <c r="D81" s="18">
        <f>SUM(D76:D80)</f>
        <v>295530</v>
      </c>
      <c r="E81" s="47">
        <f>SUM(E76:E80)</f>
        <v>605090</v>
      </c>
      <c r="F81" s="1"/>
    </row>
    <row r="83" ht="12.75">
      <c r="E83">
        <f>E73-E81</f>
        <v>3450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 Koolitus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eXPerience</cp:lastModifiedBy>
  <dcterms:created xsi:type="dcterms:W3CDTF">2010-01-15T07:28:33Z</dcterms:created>
  <dcterms:modified xsi:type="dcterms:W3CDTF">2010-10-20T08:50:16Z</dcterms:modified>
  <cp:category/>
  <cp:version/>
  <cp:contentType/>
  <cp:contentStatus/>
</cp:coreProperties>
</file>