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tmk</author>
  </authors>
  <commentList>
    <comment ref="N57" authorId="0">
      <text>
        <r>
          <rPr>
            <b/>
            <sz val="8"/>
            <rFont val="Tahoma"/>
            <family val="0"/>
          </rPr>
          <t>tmk:</t>
        </r>
        <r>
          <rPr>
            <sz val="8"/>
            <rFont val="Tahoma"/>
            <family val="0"/>
          </rPr>
          <t xml:space="preserve">
Только положительное!!!!
</t>
        </r>
      </text>
    </comment>
    <comment ref="B58" authorId="0">
      <text>
        <r>
          <rPr>
            <b/>
            <sz val="8"/>
            <rFont val="Tahoma"/>
            <family val="0"/>
          </rPr>
          <t>tmk:</t>
        </r>
        <r>
          <rPr>
            <sz val="8"/>
            <rFont val="Tahoma"/>
            <family val="0"/>
          </rPr>
          <t xml:space="preserve">
Из начального баланса
</t>
        </r>
      </text>
    </comment>
    <comment ref="M59" authorId="0">
      <text>
        <r>
          <rPr>
            <b/>
            <sz val="8"/>
            <rFont val="Tahoma"/>
            <family val="0"/>
          </rPr>
          <t>tmk:</t>
        </r>
        <r>
          <rPr>
            <sz val="8"/>
            <rFont val="Tahoma"/>
            <family val="0"/>
          </rPr>
          <t xml:space="preserve">
в Деньги баланса
</t>
        </r>
      </text>
    </comment>
    <comment ref="B86" authorId="0">
      <text>
        <r>
          <rPr>
            <b/>
            <sz val="8"/>
            <rFont val="Tahoma"/>
            <family val="0"/>
          </rPr>
          <t>tmk:</t>
        </r>
        <r>
          <rPr>
            <sz val="8"/>
            <rFont val="Tahoma"/>
            <family val="0"/>
          </rPr>
          <t xml:space="preserve">
со знаком МИНУС
</t>
        </r>
      </text>
    </comment>
  </commentList>
</comments>
</file>

<file path=xl/sharedStrings.xml><?xml version="1.0" encoding="utf-8"?>
<sst xmlns="http://schemas.openxmlformats.org/spreadsheetml/2006/main" count="101" uniqueCount="82">
  <si>
    <t>Константы проекта</t>
  </si>
  <si>
    <t>Инвестиции</t>
  </si>
  <si>
    <t>Срок  мес</t>
  </si>
  <si>
    <t>Интресс</t>
  </si>
  <si>
    <t>Аренда</t>
  </si>
  <si>
    <t>Маркетинг</t>
  </si>
  <si>
    <t>Рекл комп</t>
  </si>
  <si>
    <t>Аренда мес.</t>
  </si>
  <si>
    <t>Маркетинг  мес</t>
  </si>
  <si>
    <t xml:space="preserve"> Прочие мес.</t>
  </si>
  <si>
    <t>План доходов</t>
  </si>
  <si>
    <t>Парикмахерские усл</t>
  </si>
  <si>
    <t>Услуги маникюра</t>
  </si>
  <si>
    <t>Косметические услуги</t>
  </si>
  <si>
    <t>кол во кл/день</t>
  </si>
  <si>
    <t>рабочих дней</t>
  </si>
  <si>
    <t>Доход/мес</t>
  </si>
  <si>
    <t>Всего</t>
  </si>
  <si>
    <t>ср. цена нетто</t>
  </si>
  <si>
    <t>План расходов на себестоимость</t>
  </si>
  <si>
    <t>себестоимость</t>
  </si>
  <si>
    <t>Себестоимость/мес</t>
  </si>
  <si>
    <t>Сырьё материалы</t>
  </si>
  <si>
    <t>Зарплата</t>
  </si>
  <si>
    <t>Парикмахер</t>
  </si>
  <si>
    <t>Мастер маникюра</t>
  </si>
  <si>
    <t>Администратор</t>
  </si>
  <si>
    <t>Косметолог</t>
  </si>
  <si>
    <t>кол-во работников</t>
  </si>
  <si>
    <t>Брутто ЗП</t>
  </si>
  <si>
    <t>Всего ЗП</t>
  </si>
  <si>
    <t xml:space="preserve">Всего расходов </t>
  </si>
  <si>
    <t>Надбавка  к зарплате</t>
  </si>
  <si>
    <t>Парикмахеры</t>
  </si>
  <si>
    <t>Всего в мес</t>
  </si>
  <si>
    <t>Бюджет</t>
  </si>
  <si>
    <t>Всего поступлений</t>
  </si>
  <si>
    <t>Платежи:</t>
  </si>
  <si>
    <t>Поступления:</t>
  </si>
  <si>
    <t>Получение ссуды</t>
  </si>
  <si>
    <t>Доход от продаж</t>
  </si>
  <si>
    <t>Основное имущество</t>
  </si>
  <si>
    <t>Ремонт</t>
  </si>
  <si>
    <t>Себестоимость</t>
  </si>
  <si>
    <t>Зарплата ( в т.ч. налоги )</t>
  </si>
  <si>
    <t>Надбавка к ЗП</t>
  </si>
  <si>
    <t>Прочие расходы</t>
  </si>
  <si>
    <t>Всего платежей</t>
  </si>
  <si>
    <t>Возврат ссуды</t>
  </si>
  <si>
    <t>Интресс по ссуде</t>
  </si>
  <si>
    <t>Сальдо денежного потока</t>
  </si>
  <si>
    <t>Деньги на начало периода</t>
  </si>
  <si>
    <t>Деньги на конец периода</t>
  </si>
  <si>
    <t xml:space="preserve">Отчёт о прибыли </t>
  </si>
  <si>
    <t>Доходы:</t>
  </si>
  <si>
    <t>Всего доходов:</t>
  </si>
  <si>
    <t>Расходы:</t>
  </si>
  <si>
    <t>Амортизация 10%</t>
  </si>
  <si>
    <t xml:space="preserve">Амортизация </t>
  </si>
  <si>
    <t>Всего расходов:</t>
  </si>
  <si>
    <t>Прибыль</t>
  </si>
  <si>
    <t>Баланс</t>
  </si>
  <si>
    <t>Актив</t>
  </si>
  <si>
    <t>Деньги</t>
  </si>
  <si>
    <t>Запасы</t>
  </si>
  <si>
    <t>Всего основное имущество</t>
  </si>
  <si>
    <t>Всего оборотное имущество</t>
  </si>
  <si>
    <t>Амортизация</t>
  </si>
  <si>
    <t>Всего актив</t>
  </si>
  <si>
    <t>Пассив</t>
  </si>
  <si>
    <t>Ссуда</t>
  </si>
  <si>
    <t>Всего обязательств</t>
  </si>
  <si>
    <t>Паевой капитал</t>
  </si>
  <si>
    <t>Собственный капитал</t>
  </si>
  <si>
    <t>Всего пассив</t>
  </si>
  <si>
    <t>1 кв.2012</t>
  </si>
  <si>
    <t>2кв.2012</t>
  </si>
  <si>
    <t>3кв.2012</t>
  </si>
  <si>
    <t>4кв.2012</t>
  </si>
  <si>
    <t>Экономический  рост</t>
  </si>
  <si>
    <t>Прибыль отчётного периода</t>
  </si>
  <si>
    <t>Прибыль прошлых лет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</si>
</sst>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0.00000"/>
    <numFmt numFmtId="166" formatCode="0.0000"/>
    <numFmt numFmtId="167" formatCode="0.000"/>
    <numFmt numFmtId="168" formatCode="0.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9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1" fontId="0" fillId="0" borderId="1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0" fontId="0" fillId="0" borderId="32" xfId="0" applyBorder="1" applyAlignment="1">
      <alignment/>
    </xf>
    <xf numFmtId="1" fontId="0" fillId="0" borderId="29" xfId="0" applyNumberFormat="1" applyBorder="1" applyAlignment="1">
      <alignment/>
    </xf>
    <xf numFmtId="0" fontId="2" fillId="0" borderId="33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20" xfId="0" applyFont="1" applyBorder="1" applyAlignment="1">
      <alignment/>
    </xf>
    <xf numFmtId="1" fontId="2" fillId="0" borderId="24" xfId="0" applyNumberFormat="1" applyFont="1" applyBorder="1" applyAlignment="1">
      <alignment/>
    </xf>
    <xf numFmtId="1" fontId="0" fillId="0" borderId="22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10" fillId="0" borderId="23" xfId="0" applyFont="1" applyBorder="1" applyAlignment="1">
      <alignment horizontal="right"/>
    </xf>
    <xf numFmtId="0" fontId="10" fillId="0" borderId="34" xfId="0" applyFont="1" applyBorder="1" applyAlignment="1">
      <alignment horizontal="right"/>
    </xf>
    <xf numFmtId="0" fontId="10" fillId="0" borderId="35" xfId="0" applyFont="1" applyBorder="1" applyAlignment="1">
      <alignment/>
    </xf>
    <xf numFmtId="1" fontId="2" fillId="0" borderId="18" xfId="0" applyNumberFormat="1" applyFont="1" applyBorder="1" applyAlignment="1">
      <alignment/>
    </xf>
    <xf numFmtId="1" fontId="0" fillId="0" borderId="18" xfId="0" applyNumberFormat="1" applyBorder="1" applyAlignment="1">
      <alignment/>
    </xf>
    <xf numFmtId="1" fontId="10" fillId="0" borderId="24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0" fontId="6" fillId="0" borderId="39" xfId="0" applyFont="1" applyBorder="1" applyAlignment="1">
      <alignment/>
    </xf>
    <xf numFmtId="0" fontId="0" fillId="0" borderId="34" xfId="0" applyBorder="1" applyAlignment="1">
      <alignment/>
    </xf>
    <xf numFmtId="9" fontId="0" fillId="0" borderId="13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6" xfId="0" applyFill="1" applyBorder="1" applyAlignment="1">
      <alignment/>
    </xf>
    <xf numFmtId="9" fontId="0" fillId="0" borderId="9" xfId="0" applyNumberFormat="1" applyBorder="1" applyAlignment="1">
      <alignment/>
    </xf>
    <xf numFmtId="9" fontId="0" fillId="0" borderId="7" xfId="0" applyNumberFormat="1" applyBorder="1" applyAlignment="1">
      <alignment/>
    </xf>
    <xf numFmtId="0" fontId="0" fillId="0" borderId="18" xfId="0" applyNumberFormat="1" applyBorder="1" applyAlignment="1">
      <alignment/>
    </xf>
    <xf numFmtId="1" fontId="2" fillId="0" borderId="1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0" fontId="0" fillId="0" borderId="30" xfId="0" applyNumberFormat="1" applyBorder="1" applyAlignment="1">
      <alignment/>
    </xf>
    <xf numFmtId="1" fontId="0" fillId="0" borderId="30" xfId="0" applyNumberFormat="1" applyBorder="1" applyAlignment="1">
      <alignment/>
    </xf>
    <xf numFmtId="1" fontId="2" fillId="0" borderId="31" xfId="0" applyNumberFormat="1" applyFont="1" applyBorder="1" applyAlignment="1">
      <alignment/>
    </xf>
    <xf numFmtId="1" fontId="0" fillId="0" borderId="32" xfId="0" applyNumberFormat="1" applyBorder="1" applyAlignment="1">
      <alignment/>
    </xf>
    <xf numFmtId="0" fontId="0" fillId="0" borderId="1" xfId="0" applyNumberFormat="1" applyFill="1" applyBorder="1" applyAlignment="1">
      <alignment/>
    </xf>
    <xf numFmtId="1" fontId="0" fillId="0" borderId="1" xfId="0" applyNumberFormat="1" applyFont="1" applyBorder="1" applyAlignment="1">
      <alignment/>
    </xf>
    <xf numFmtId="1" fontId="10" fillId="0" borderId="35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40" xfId="0" applyBorder="1" applyAlignment="1">
      <alignment/>
    </xf>
    <xf numFmtId="1" fontId="0" fillId="0" borderId="26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99"/>
  <sheetViews>
    <sheetView tabSelected="1" zoomScale="130" zoomScaleNormal="130" workbookViewId="0" topLeftCell="A74">
      <pane xSplit="1" topLeftCell="B1" activePane="topRight" state="frozen"/>
      <selection pane="topLeft" activeCell="A17" sqref="A17"/>
      <selection pane="topRight" activeCell="C88" sqref="C88"/>
    </sheetView>
  </sheetViews>
  <sheetFormatPr defaultColWidth="9.140625" defaultRowHeight="12.75"/>
  <cols>
    <col min="1" max="1" width="26.00390625" style="0" customWidth="1"/>
    <col min="2" max="2" width="11.421875" style="0" customWidth="1"/>
    <col min="3" max="3" width="12.421875" style="0" customWidth="1"/>
    <col min="15" max="15" width="13.57421875" style="0" bestFit="1" customWidth="1"/>
    <col min="16" max="18" width="10.57421875" style="0" bestFit="1" customWidth="1"/>
  </cols>
  <sheetData>
    <row r="2" ht="12.75">
      <c r="A2" t="s">
        <v>0</v>
      </c>
    </row>
    <row r="3" ht="13.5" thickBot="1"/>
    <row r="4" spans="1:3" ht="12.75">
      <c r="A4" s="4" t="s">
        <v>1</v>
      </c>
      <c r="B4" s="5">
        <v>400000</v>
      </c>
      <c r="C4">
        <v>250000</v>
      </c>
    </row>
    <row r="5" spans="1:2" ht="12.75">
      <c r="A5" s="6" t="s">
        <v>2</v>
      </c>
      <c r="B5" s="7">
        <f>4*12</f>
        <v>48</v>
      </c>
    </row>
    <row r="6" spans="1:2" ht="12.75">
      <c r="A6" s="6" t="s">
        <v>3</v>
      </c>
      <c r="B6" s="8">
        <v>0.05</v>
      </c>
    </row>
    <row r="7" spans="1:2" ht="12.75">
      <c r="A7" s="6" t="s">
        <v>7</v>
      </c>
      <c r="B7" s="7">
        <v>20000</v>
      </c>
    </row>
    <row r="8" spans="1:2" ht="12.75">
      <c r="A8" s="6" t="s">
        <v>8</v>
      </c>
      <c r="B8" s="7">
        <v>3000</v>
      </c>
    </row>
    <row r="9" spans="1:2" ht="12.75">
      <c r="A9" s="6" t="s">
        <v>6</v>
      </c>
      <c r="B9" s="7">
        <v>25000</v>
      </c>
    </row>
    <row r="10" spans="1:2" ht="13.5" thickBot="1">
      <c r="A10" s="9" t="s">
        <v>9</v>
      </c>
      <c r="B10" s="10">
        <v>15000</v>
      </c>
    </row>
    <row r="11" spans="1:2" ht="13.5" thickBot="1">
      <c r="A11" s="77" t="s">
        <v>58</v>
      </c>
      <c r="B11" s="78">
        <v>0.1</v>
      </c>
    </row>
    <row r="12" spans="1:3" ht="12.75">
      <c r="A12" s="4"/>
      <c r="B12" s="79">
        <v>2012</v>
      </c>
      <c r="C12" s="5">
        <v>2013</v>
      </c>
    </row>
    <row r="13" spans="1:3" ht="13.5" thickBot="1">
      <c r="A13" s="80" t="s">
        <v>79</v>
      </c>
      <c r="B13" s="81">
        <v>1.02</v>
      </c>
      <c r="C13" s="82">
        <v>1.03</v>
      </c>
    </row>
    <row r="14" ht="13.5" thickBot="1"/>
    <row r="15" spans="1:7" ht="12.75">
      <c r="A15" s="14" t="s">
        <v>10</v>
      </c>
      <c r="B15" s="11" t="s">
        <v>18</v>
      </c>
      <c r="C15" s="11" t="s">
        <v>14</v>
      </c>
      <c r="D15" s="11" t="s">
        <v>15</v>
      </c>
      <c r="E15" s="11" t="s">
        <v>16</v>
      </c>
      <c r="F15" s="11"/>
      <c r="G15" s="5"/>
    </row>
    <row r="16" spans="1:7" ht="12.75">
      <c r="A16" s="6" t="s">
        <v>11</v>
      </c>
      <c r="B16" s="2">
        <v>250</v>
      </c>
      <c r="C16" s="2">
        <f>3*5.5</f>
        <v>16.5</v>
      </c>
      <c r="D16" s="2">
        <v>22</v>
      </c>
      <c r="E16" s="2">
        <f>B16*C16*D16</f>
        <v>90750</v>
      </c>
      <c r="F16" s="2"/>
      <c r="G16" s="7"/>
    </row>
    <row r="17" spans="1:7" ht="12.75">
      <c r="A17" s="6" t="s">
        <v>12</v>
      </c>
      <c r="B17" s="2">
        <v>290</v>
      </c>
      <c r="C17" s="2">
        <f>5</f>
        <v>5</v>
      </c>
      <c r="D17" s="2">
        <v>22</v>
      </c>
      <c r="E17" s="2">
        <f>B17*C17*D17</f>
        <v>31900</v>
      </c>
      <c r="F17" s="2"/>
      <c r="G17" s="7"/>
    </row>
    <row r="18" spans="1:7" ht="13.5" thickBot="1">
      <c r="A18" s="9" t="s">
        <v>13</v>
      </c>
      <c r="B18" s="12">
        <v>450</v>
      </c>
      <c r="C18" s="12">
        <v>4</v>
      </c>
      <c r="D18" s="12">
        <v>22</v>
      </c>
      <c r="E18" s="2">
        <f>B18*C18*D18</f>
        <v>39600</v>
      </c>
      <c r="F18" s="12"/>
      <c r="G18" s="10"/>
    </row>
    <row r="19" spans="4:5" ht="12.75">
      <c r="D19" s="13" t="s">
        <v>17</v>
      </c>
      <c r="E19" s="13">
        <f>SUM(E16:E18)</f>
        <v>162250</v>
      </c>
    </row>
    <row r="20" ht="13.5" thickBot="1">
      <c r="A20" s="15" t="s">
        <v>22</v>
      </c>
    </row>
    <row r="21" spans="1:5" ht="12.75">
      <c r="A21" s="14" t="s">
        <v>19</v>
      </c>
      <c r="B21" s="11" t="s">
        <v>20</v>
      </c>
      <c r="C21" s="11" t="s">
        <v>14</v>
      </c>
      <c r="D21" s="11" t="s">
        <v>15</v>
      </c>
      <c r="E21" s="11" t="s">
        <v>21</v>
      </c>
    </row>
    <row r="22" spans="1:5" ht="12.75">
      <c r="A22" s="6" t="s">
        <v>11</v>
      </c>
      <c r="B22" s="2">
        <v>20</v>
      </c>
      <c r="C22" s="2">
        <f>C16</f>
        <v>16.5</v>
      </c>
      <c r="D22" s="2">
        <f>D16</f>
        <v>22</v>
      </c>
      <c r="E22" s="2">
        <f>B22*C22*D22</f>
        <v>7260</v>
      </c>
    </row>
    <row r="23" spans="1:5" ht="12.75">
      <c r="A23" s="6" t="s">
        <v>12</v>
      </c>
      <c r="B23" s="2">
        <v>30</v>
      </c>
      <c r="C23" s="2">
        <f>C17</f>
        <v>5</v>
      </c>
      <c r="D23" s="2">
        <f>D17</f>
        <v>22</v>
      </c>
      <c r="E23" s="2">
        <f>B23*C23*D23</f>
        <v>3300</v>
      </c>
    </row>
    <row r="24" spans="1:5" ht="13.5" thickBot="1">
      <c r="A24" s="9" t="s">
        <v>13</v>
      </c>
      <c r="B24" s="12">
        <v>50</v>
      </c>
      <c r="C24" s="12">
        <f>C18</f>
        <v>4</v>
      </c>
      <c r="D24" s="12">
        <f>D18</f>
        <v>22</v>
      </c>
      <c r="E24" s="2">
        <f>B24*C24*D24</f>
        <v>4400</v>
      </c>
    </row>
    <row r="25" spans="4:5" ht="13.5" thickBot="1">
      <c r="D25" s="13" t="s">
        <v>17</v>
      </c>
      <c r="E25" s="13">
        <f>SUM(E22:E24)</f>
        <v>14960</v>
      </c>
    </row>
    <row r="26" spans="1:7" ht="13.5" thickBot="1">
      <c r="A26" s="20" t="s">
        <v>23</v>
      </c>
      <c r="B26" s="21" t="s">
        <v>28</v>
      </c>
      <c r="C26" s="21" t="s">
        <v>29</v>
      </c>
      <c r="D26" s="21" t="s">
        <v>30</v>
      </c>
      <c r="E26" s="22">
        <v>0.33</v>
      </c>
      <c r="F26" s="23">
        <v>0.014</v>
      </c>
      <c r="G26" s="24" t="s">
        <v>31</v>
      </c>
    </row>
    <row r="27" spans="1:7" ht="12.75">
      <c r="A27" s="4" t="s">
        <v>24</v>
      </c>
      <c r="B27" s="11">
        <v>3</v>
      </c>
      <c r="C27" s="11">
        <v>4350</v>
      </c>
      <c r="D27" s="11">
        <f>B27*C27</f>
        <v>13050</v>
      </c>
      <c r="E27" s="11">
        <f>D27*$E$26</f>
        <v>4306.5</v>
      </c>
      <c r="F27" s="11">
        <f>D27*$F$26</f>
        <v>182.70000000000002</v>
      </c>
      <c r="G27" s="5">
        <f>SUM(D27:F27)</f>
        <v>17539.2</v>
      </c>
    </row>
    <row r="28" spans="1:7" ht="12.75">
      <c r="A28" s="6" t="s">
        <v>25</v>
      </c>
      <c r="B28" s="2">
        <v>1</v>
      </c>
      <c r="C28" s="2">
        <v>4350</v>
      </c>
      <c r="D28" s="2">
        <f>B28*C28</f>
        <v>4350</v>
      </c>
      <c r="E28" s="2">
        <f>D28*$E$26</f>
        <v>1435.5</v>
      </c>
      <c r="F28" s="2">
        <f>D28*$F$26</f>
        <v>60.9</v>
      </c>
      <c r="G28" s="7">
        <f>SUM(D28:F28)</f>
        <v>5846.4</v>
      </c>
    </row>
    <row r="29" spans="1:7" ht="12.75">
      <c r="A29" s="6" t="s">
        <v>27</v>
      </c>
      <c r="B29" s="2">
        <v>1</v>
      </c>
      <c r="C29" s="2">
        <v>4350</v>
      </c>
      <c r="D29" s="2">
        <f>B29*C29</f>
        <v>4350</v>
      </c>
      <c r="E29" s="2">
        <f>D29*$E$26</f>
        <v>1435.5</v>
      </c>
      <c r="F29" s="2">
        <f>D29*$F$26</f>
        <v>60.9</v>
      </c>
      <c r="G29" s="7">
        <f>SUM(D29:F29)</f>
        <v>5846.4</v>
      </c>
    </row>
    <row r="30" spans="1:7" ht="12.75">
      <c r="A30" s="6" t="s">
        <v>26</v>
      </c>
      <c r="B30" s="2">
        <v>1</v>
      </c>
      <c r="C30" s="2">
        <v>12000</v>
      </c>
      <c r="D30" s="2">
        <f>B30*C30</f>
        <v>12000</v>
      </c>
      <c r="E30" s="2">
        <f>D30*$E$26</f>
        <v>3960</v>
      </c>
      <c r="F30" s="2">
        <f>D30*$F$26</f>
        <v>168</v>
      </c>
      <c r="G30" s="7">
        <f>SUM(D30:F30)</f>
        <v>16128</v>
      </c>
    </row>
    <row r="31" spans="1:7" ht="13.5" thickBot="1">
      <c r="A31" s="9"/>
      <c r="B31" s="12"/>
      <c r="C31" s="12"/>
      <c r="D31" s="17">
        <f>SUM(D27:D30)</f>
        <v>33750</v>
      </c>
      <c r="E31" s="17">
        <f>D31*$E$26</f>
        <v>11137.5</v>
      </c>
      <c r="F31" s="17">
        <f>D31*$F$26</f>
        <v>472.5</v>
      </c>
      <c r="G31" s="18">
        <f>SUM(G27:G30)</f>
        <v>45360</v>
      </c>
    </row>
    <row r="32" spans="1:7" ht="13.5" thickBot="1">
      <c r="A32" s="19" t="s">
        <v>32</v>
      </c>
      <c r="B32" s="25"/>
      <c r="C32" s="25"/>
      <c r="D32" s="25"/>
      <c r="E32" s="25"/>
      <c r="F32" s="25"/>
      <c r="G32" s="26"/>
    </row>
    <row r="33" spans="1:7" ht="12.75">
      <c r="A33" s="4" t="s">
        <v>33</v>
      </c>
      <c r="B33" s="3">
        <v>0.3</v>
      </c>
      <c r="C33" s="2">
        <f>E16*B33</f>
        <v>27225</v>
      </c>
      <c r="D33" s="2"/>
      <c r="E33" s="2"/>
      <c r="F33" s="2"/>
      <c r="G33" s="7"/>
    </row>
    <row r="34" spans="1:7" ht="12.75">
      <c r="A34" s="6" t="s">
        <v>25</v>
      </c>
      <c r="B34" s="3">
        <v>0.3</v>
      </c>
      <c r="C34" s="2">
        <f>E17*B34</f>
        <v>9570</v>
      </c>
      <c r="D34" s="2"/>
      <c r="E34" s="2"/>
      <c r="F34" s="2"/>
      <c r="G34" s="7"/>
    </row>
    <row r="35" spans="1:7" ht="13.5" thickBot="1">
      <c r="A35" s="6" t="s">
        <v>27</v>
      </c>
      <c r="B35" s="3">
        <v>0.3</v>
      </c>
      <c r="C35" s="2">
        <f>E18*B35</f>
        <v>11880</v>
      </c>
      <c r="D35" s="32"/>
      <c r="E35" s="2"/>
      <c r="F35" s="2"/>
      <c r="G35" s="7"/>
    </row>
    <row r="36" spans="1:7" ht="13.5" thickBot="1">
      <c r="A36" s="27"/>
      <c r="B36" s="28" t="s">
        <v>17</v>
      </c>
      <c r="C36" s="29">
        <f>SUM(C33:C35)</f>
        <v>48675</v>
      </c>
      <c r="D36" s="33"/>
      <c r="E36" s="30"/>
      <c r="F36" s="30"/>
      <c r="G36" s="31"/>
    </row>
    <row r="37" spans="2:14" ht="13.5" thickBot="1">
      <c r="B37" s="34" t="s">
        <v>34</v>
      </c>
      <c r="C37" s="35">
        <f>C36+G31</f>
        <v>94035</v>
      </c>
      <c r="N37" s="1">
        <v>1.02</v>
      </c>
    </row>
    <row r="39" ht="13.5" thickBot="1"/>
    <row r="40" spans="1:19" ht="12.75">
      <c r="A40" s="16" t="s">
        <v>35</v>
      </c>
      <c r="B40" s="2">
        <v>1</v>
      </c>
      <c r="C40" s="2">
        <v>2</v>
      </c>
      <c r="D40" s="2">
        <v>3</v>
      </c>
      <c r="E40" s="2">
        <v>4</v>
      </c>
      <c r="F40" s="2">
        <v>5</v>
      </c>
      <c r="G40" s="2">
        <v>6</v>
      </c>
      <c r="H40" s="2">
        <v>7</v>
      </c>
      <c r="I40" s="2">
        <v>8</v>
      </c>
      <c r="J40" s="2">
        <v>9</v>
      </c>
      <c r="K40" s="2">
        <v>10</v>
      </c>
      <c r="L40" s="2">
        <v>11</v>
      </c>
      <c r="M40" s="48">
        <v>12</v>
      </c>
      <c r="N40" s="70">
        <v>2011</v>
      </c>
      <c r="O40" s="2" t="s">
        <v>75</v>
      </c>
      <c r="P40" s="2" t="s">
        <v>76</v>
      </c>
      <c r="Q40" s="2" t="s">
        <v>77</v>
      </c>
      <c r="R40" s="48" t="s">
        <v>78</v>
      </c>
      <c r="S40" s="2">
        <v>2012</v>
      </c>
    </row>
    <row r="41" spans="1:19" ht="12.75">
      <c r="A41" s="36" t="s">
        <v>38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48"/>
      <c r="N41" s="71"/>
      <c r="O41" s="2"/>
      <c r="P41" s="2"/>
      <c r="Q41" s="2"/>
      <c r="R41" s="48"/>
      <c r="S41" s="2"/>
    </row>
    <row r="42" spans="1:19" ht="12.75">
      <c r="A42" s="2" t="s">
        <v>39</v>
      </c>
      <c r="B42" s="2">
        <f>B4</f>
        <v>400000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48"/>
      <c r="N42" s="71">
        <f>SUM(B42:M42)</f>
        <v>400000</v>
      </c>
      <c r="O42" s="2"/>
      <c r="P42" s="2"/>
      <c r="Q42" s="2"/>
      <c r="R42" s="48"/>
      <c r="S42" s="2"/>
    </row>
    <row r="43" spans="1:19" ht="13.5" thickBot="1">
      <c r="A43" s="32" t="s">
        <v>40</v>
      </c>
      <c r="B43" s="32"/>
      <c r="C43" s="32">
        <f>$E$19</f>
        <v>162250</v>
      </c>
      <c r="D43" s="32">
        <f aca="true" t="shared" si="0" ref="D43:M43">$E$19</f>
        <v>162250</v>
      </c>
      <c r="E43" s="32">
        <f t="shared" si="0"/>
        <v>162250</v>
      </c>
      <c r="F43" s="32">
        <f t="shared" si="0"/>
        <v>162250</v>
      </c>
      <c r="G43" s="32">
        <f t="shared" si="0"/>
        <v>162250</v>
      </c>
      <c r="H43" s="32">
        <f t="shared" si="0"/>
        <v>162250</v>
      </c>
      <c r="I43" s="32">
        <f t="shared" si="0"/>
        <v>162250</v>
      </c>
      <c r="J43" s="32">
        <f t="shared" si="0"/>
        <v>162250</v>
      </c>
      <c r="K43" s="32">
        <f t="shared" si="0"/>
        <v>162250</v>
      </c>
      <c r="L43" s="32">
        <f t="shared" si="0"/>
        <v>162250</v>
      </c>
      <c r="M43" s="49">
        <f t="shared" si="0"/>
        <v>162250</v>
      </c>
      <c r="N43" s="72">
        <f aca="true" t="shared" si="1" ref="N43:N57">SUM(B43:M43)</f>
        <v>1784750</v>
      </c>
      <c r="O43" s="83">
        <f>$E$19*3*$B$13</f>
        <v>496485</v>
      </c>
      <c r="P43" s="83">
        <f>$E$19*3*$B$13</f>
        <v>496485</v>
      </c>
      <c r="Q43" s="83">
        <f>$E$19*3*$B$13</f>
        <v>496485</v>
      </c>
      <c r="R43" s="86">
        <f>$E$19*3*$B$13</f>
        <v>496485</v>
      </c>
      <c r="S43" s="90">
        <f>SUM(O43:R43)</f>
        <v>1985940</v>
      </c>
    </row>
    <row r="44" spans="1:19" ht="13.5" thickBot="1">
      <c r="A44" s="39" t="s">
        <v>36</v>
      </c>
      <c r="B44" s="40">
        <f>SUM(B42:B43)</f>
        <v>400000</v>
      </c>
      <c r="C44" s="40">
        <f aca="true" t="shared" si="2" ref="C44:M44">SUM(C42:C43)</f>
        <v>162250</v>
      </c>
      <c r="D44" s="40">
        <f t="shared" si="2"/>
        <v>162250</v>
      </c>
      <c r="E44" s="40">
        <f t="shared" si="2"/>
        <v>162250</v>
      </c>
      <c r="F44" s="40">
        <f t="shared" si="2"/>
        <v>162250</v>
      </c>
      <c r="G44" s="40">
        <f t="shared" si="2"/>
        <v>162250</v>
      </c>
      <c r="H44" s="40">
        <f t="shared" si="2"/>
        <v>162250</v>
      </c>
      <c r="I44" s="40">
        <f t="shared" si="2"/>
        <v>162250</v>
      </c>
      <c r="J44" s="40">
        <f t="shared" si="2"/>
        <v>162250</v>
      </c>
      <c r="K44" s="40">
        <f t="shared" si="2"/>
        <v>162250</v>
      </c>
      <c r="L44" s="40">
        <f t="shared" si="2"/>
        <v>162250</v>
      </c>
      <c r="M44" s="50">
        <f t="shared" si="2"/>
        <v>162250</v>
      </c>
      <c r="N44" s="55">
        <f t="shared" si="1"/>
        <v>2184750</v>
      </c>
      <c r="O44" s="39">
        <f>SUM(O43)</f>
        <v>496485</v>
      </c>
      <c r="P44" s="40">
        <f>SUM(P43)</f>
        <v>496485</v>
      </c>
      <c r="Q44" s="40">
        <f>SUM(Q43)</f>
        <v>496485</v>
      </c>
      <c r="R44" s="50">
        <f>SUM(R43)</f>
        <v>496485</v>
      </c>
      <c r="S44" s="16">
        <f>SUM(S43)</f>
        <v>1985940</v>
      </c>
    </row>
    <row r="45" spans="1:19" ht="12.75">
      <c r="A45" s="37" t="s">
        <v>37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51"/>
      <c r="N45" s="73">
        <f t="shared" si="1"/>
        <v>0</v>
      </c>
      <c r="O45" s="38"/>
      <c r="P45" s="38"/>
      <c r="Q45" s="38"/>
      <c r="R45" s="51"/>
      <c r="S45" s="2"/>
    </row>
    <row r="46" spans="1:19" ht="12.75">
      <c r="A46" s="2" t="s">
        <v>41</v>
      </c>
      <c r="B46" s="2">
        <v>250000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48"/>
      <c r="N46" s="71">
        <f t="shared" si="1"/>
        <v>250000</v>
      </c>
      <c r="O46" s="2"/>
      <c r="P46" s="2"/>
      <c r="Q46" s="2"/>
      <c r="R46" s="48"/>
      <c r="S46" s="2"/>
    </row>
    <row r="47" spans="1:19" ht="12.75">
      <c r="A47" s="2" t="s">
        <v>42</v>
      </c>
      <c r="B47" s="2">
        <v>150000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48"/>
      <c r="N47" s="71">
        <f t="shared" si="1"/>
        <v>150000</v>
      </c>
      <c r="O47" s="2"/>
      <c r="P47" s="2"/>
      <c r="Q47" s="2"/>
      <c r="R47" s="48"/>
      <c r="S47" s="2"/>
    </row>
    <row r="48" spans="1:19" ht="12.75">
      <c r="A48" s="2" t="s">
        <v>43</v>
      </c>
      <c r="B48" s="2"/>
      <c r="C48" s="2">
        <f>$E$25</f>
        <v>14960</v>
      </c>
      <c r="D48" s="2">
        <f aca="true" t="shared" si="3" ref="D48:M48">$E$25</f>
        <v>14960</v>
      </c>
      <c r="E48" s="2">
        <f t="shared" si="3"/>
        <v>14960</v>
      </c>
      <c r="F48" s="2">
        <f t="shared" si="3"/>
        <v>14960</v>
      </c>
      <c r="G48" s="2">
        <f t="shared" si="3"/>
        <v>14960</v>
      </c>
      <c r="H48" s="2">
        <f t="shared" si="3"/>
        <v>14960</v>
      </c>
      <c r="I48" s="2">
        <f t="shared" si="3"/>
        <v>14960</v>
      </c>
      <c r="J48" s="2">
        <f t="shared" si="3"/>
        <v>14960</v>
      </c>
      <c r="K48" s="2">
        <f t="shared" si="3"/>
        <v>14960</v>
      </c>
      <c r="L48" s="2">
        <f t="shared" si="3"/>
        <v>14960</v>
      </c>
      <c r="M48" s="48">
        <f t="shared" si="3"/>
        <v>14960</v>
      </c>
      <c r="N48" s="71">
        <f t="shared" si="1"/>
        <v>164560</v>
      </c>
      <c r="O48" s="47">
        <f>$M$48*3*$N$37</f>
        <v>45777.6</v>
      </c>
      <c r="P48" s="47">
        <f>$M$48*3*$N$37</f>
        <v>45777.6</v>
      </c>
      <c r="Q48" s="47">
        <f>$M$48*3*$N$37</f>
        <v>45777.6</v>
      </c>
      <c r="R48" s="52">
        <f>$M$48*3*$N$37</f>
        <v>45777.6</v>
      </c>
      <c r="S48" s="47">
        <f>SUM(O48:R48)</f>
        <v>183110.4</v>
      </c>
    </row>
    <row r="49" spans="1:19" ht="12.75">
      <c r="A49" s="2" t="s">
        <v>4</v>
      </c>
      <c r="B49" s="2">
        <f>$B$7</f>
        <v>20000</v>
      </c>
      <c r="C49" s="2">
        <f aca="true" t="shared" si="4" ref="C49:M49">$B$7</f>
        <v>20000</v>
      </c>
      <c r="D49" s="2">
        <f t="shared" si="4"/>
        <v>20000</v>
      </c>
      <c r="E49" s="2">
        <f t="shared" si="4"/>
        <v>20000</v>
      </c>
      <c r="F49" s="2">
        <f t="shared" si="4"/>
        <v>20000</v>
      </c>
      <c r="G49" s="2">
        <f t="shared" si="4"/>
        <v>20000</v>
      </c>
      <c r="H49" s="2">
        <f t="shared" si="4"/>
        <v>20000</v>
      </c>
      <c r="I49" s="2">
        <f t="shared" si="4"/>
        <v>20000</v>
      </c>
      <c r="J49" s="2">
        <f t="shared" si="4"/>
        <v>20000</v>
      </c>
      <c r="K49" s="2">
        <f t="shared" si="4"/>
        <v>20000</v>
      </c>
      <c r="L49" s="2">
        <f t="shared" si="4"/>
        <v>20000</v>
      </c>
      <c r="M49" s="48">
        <f t="shared" si="4"/>
        <v>20000</v>
      </c>
      <c r="N49" s="71">
        <f t="shared" si="1"/>
        <v>240000</v>
      </c>
      <c r="O49" s="2">
        <f>$M$49*3</f>
        <v>60000</v>
      </c>
      <c r="P49" s="2">
        <f>$M$49*3</f>
        <v>60000</v>
      </c>
      <c r="Q49" s="2">
        <f>$M$49*3</f>
        <v>60000</v>
      </c>
      <c r="R49" s="48">
        <f>$M$49*3</f>
        <v>60000</v>
      </c>
      <c r="S49" s="47">
        <f aca="true" t="shared" si="5" ref="S49:S56">SUM(O49:R49)</f>
        <v>240000</v>
      </c>
    </row>
    <row r="50" spans="1:19" ht="12.75">
      <c r="A50" s="2" t="s">
        <v>44</v>
      </c>
      <c r="B50" s="2"/>
      <c r="C50" s="2">
        <f>$G$31</f>
        <v>45360</v>
      </c>
      <c r="D50" s="2">
        <f aca="true" t="shared" si="6" ref="D50:M50">$G$31</f>
        <v>45360</v>
      </c>
      <c r="E50" s="2">
        <f t="shared" si="6"/>
        <v>45360</v>
      </c>
      <c r="F50" s="2">
        <f t="shared" si="6"/>
        <v>45360</v>
      </c>
      <c r="G50" s="2">
        <f t="shared" si="6"/>
        <v>45360</v>
      </c>
      <c r="H50" s="2">
        <f t="shared" si="6"/>
        <v>45360</v>
      </c>
      <c r="I50" s="2">
        <f t="shared" si="6"/>
        <v>45360</v>
      </c>
      <c r="J50" s="2">
        <f t="shared" si="6"/>
        <v>45360</v>
      </c>
      <c r="K50" s="2">
        <f t="shared" si="6"/>
        <v>45360</v>
      </c>
      <c r="L50" s="2">
        <f t="shared" si="6"/>
        <v>45360</v>
      </c>
      <c r="M50" s="48">
        <f t="shared" si="6"/>
        <v>45360</v>
      </c>
      <c r="N50" s="71">
        <f t="shared" si="1"/>
        <v>498960</v>
      </c>
      <c r="O50" s="2">
        <f>$M$50*3</f>
        <v>136080</v>
      </c>
      <c r="P50" s="2">
        <f>$M$50*3</f>
        <v>136080</v>
      </c>
      <c r="Q50" s="2">
        <f>$M$50*3</f>
        <v>136080</v>
      </c>
      <c r="R50" s="48">
        <f>$M$50*3</f>
        <v>136080</v>
      </c>
      <c r="S50" s="47">
        <f t="shared" si="5"/>
        <v>544320</v>
      </c>
    </row>
    <row r="51" spans="1:19" ht="12.75">
      <c r="A51" s="2" t="s">
        <v>45</v>
      </c>
      <c r="B51" s="2"/>
      <c r="C51" s="2">
        <f>$C$36</f>
        <v>48675</v>
      </c>
      <c r="D51" s="2">
        <f aca="true" t="shared" si="7" ref="D51:M51">$C$36</f>
        <v>48675</v>
      </c>
      <c r="E51" s="2">
        <f t="shared" si="7"/>
        <v>48675</v>
      </c>
      <c r="F51" s="2">
        <f t="shared" si="7"/>
        <v>48675</v>
      </c>
      <c r="G51" s="2">
        <f t="shared" si="7"/>
        <v>48675</v>
      </c>
      <c r="H51" s="2">
        <f t="shared" si="7"/>
        <v>48675</v>
      </c>
      <c r="I51" s="2">
        <f t="shared" si="7"/>
        <v>48675</v>
      </c>
      <c r="J51" s="2">
        <f t="shared" si="7"/>
        <v>48675</v>
      </c>
      <c r="K51" s="2">
        <f t="shared" si="7"/>
        <v>48675</v>
      </c>
      <c r="L51" s="2">
        <f t="shared" si="7"/>
        <v>48675</v>
      </c>
      <c r="M51" s="48">
        <f t="shared" si="7"/>
        <v>48675</v>
      </c>
      <c r="N51" s="71">
        <f t="shared" si="1"/>
        <v>535425</v>
      </c>
      <c r="O51" s="2">
        <f>$M$51*3</f>
        <v>146025</v>
      </c>
      <c r="P51" s="2">
        <f>$M$51*3</f>
        <v>146025</v>
      </c>
      <c r="Q51" s="2">
        <f>$M$51*3</f>
        <v>146025</v>
      </c>
      <c r="R51" s="48">
        <f>$M$51*3</f>
        <v>146025</v>
      </c>
      <c r="S51" s="47">
        <f t="shared" si="5"/>
        <v>584100</v>
      </c>
    </row>
    <row r="52" spans="1:19" ht="12.75">
      <c r="A52" s="2" t="s">
        <v>5</v>
      </c>
      <c r="B52" s="2"/>
      <c r="C52" s="2">
        <f>$B$8</f>
        <v>3000</v>
      </c>
      <c r="D52" s="2">
        <f aca="true" t="shared" si="8" ref="D52:M52">$B$8</f>
        <v>3000</v>
      </c>
      <c r="E52" s="2">
        <f t="shared" si="8"/>
        <v>3000</v>
      </c>
      <c r="F52" s="2">
        <f>B9</f>
        <v>25000</v>
      </c>
      <c r="G52" s="2">
        <f t="shared" si="8"/>
        <v>3000</v>
      </c>
      <c r="H52" s="2">
        <f t="shared" si="8"/>
        <v>3000</v>
      </c>
      <c r="I52" s="2">
        <f t="shared" si="8"/>
        <v>3000</v>
      </c>
      <c r="J52" s="2">
        <f t="shared" si="8"/>
        <v>3000</v>
      </c>
      <c r="K52" s="2">
        <f t="shared" si="8"/>
        <v>3000</v>
      </c>
      <c r="L52" s="2">
        <f t="shared" si="8"/>
        <v>3000</v>
      </c>
      <c r="M52" s="48">
        <f t="shared" si="8"/>
        <v>3000</v>
      </c>
      <c r="N52" s="71">
        <f t="shared" si="1"/>
        <v>55000</v>
      </c>
      <c r="O52" s="2">
        <f>$M$52*3</f>
        <v>9000</v>
      </c>
      <c r="P52" s="2">
        <f>$M$52*3</f>
        <v>9000</v>
      </c>
      <c r="Q52" s="2">
        <f>$M$52*3</f>
        <v>9000</v>
      </c>
      <c r="R52" s="48">
        <f>$M$52*3</f>
        <v>9000</v>
      </c>
      <c r="S52" s="47">
        <f t="shared" si="5"/>
        <v>36000</v>
      </c>
    </row>
    <row r="53" spans="1:19" ht="12.75">
      <c r="A53" s="43" t="s">
        <v>46</v>
      </c>
      <c r="B53" s="32">
        <f>$B$10</f>
        <v>15000</v>
      </c>
      <c r="C53" s="32">
        <f aca="true" t="shared" si="9" ref="C53:M53">$B$10</f>
        <v>15000</v>
      </c>
      <c r="D53" s="32">
        <f t="shared" si="9"/>
        <v>15000</v>
      </c>
      <c r="E53" s="32">
        <f t="shared" si="9"/>
        <v>15000</v>
      </c>
      <c r="F53" s="32">
        <f t="shared" si="9"/>
        <v>15000</v>
      </c>
      <c r="G53" s="32">
        <f t="shared" si="9"/>
        <v>15000</v>
      </c>
      <c r="H53" s="32">
        <f t="shared" si="9"/>
        <v>15000</v>
      </c>
      <c r="I53" s="32">
        <f t="shared" si="9"/>
        <v>15000</v>
      </c>
      <c r="J53" s="32">
        <f t="shared" si="9"/>
        <v>15000</v>
      </c>
      <c r="K53" s="32">
        <f t="shared" si="9"/>
        <v>15000</v>
      </c>
      <c r="L53" s="32">
        <f t="shared" si="9"/>
        <v>15000</v>
      </c>
      <c r="M53" s="49">
        <f t="shared" si="9"/>
        <v>15000</v>
      </c>
      <c r="N53" s="71">
        <f t="shared" si="1"/>
        <v>180000</v>
      </c>
      <c r="O53" s="2">
        <f>$M$53*3</f>
        <v>45000</v>
      </c>
      <c r="P53" s="2">
        <f>$M$53*3</f>
        <v>45000</v>
      </c>
      <c r="Q53" s="2">
        <f>$M$53*3</f>
        <v>45000</v>
      </c>
      <c r="R53" s="48">
        <f>$M$53*3</f>
        <v>45000</v>
      </c>
      <c r="S53" s="47">
        <f t="shared" si="5"/>
        <v>180000</v>
      </c>
    </row>
    <row r="54" spans="1:19" ht="12.75">
      <c r="A54" s="42" t="s">
        <v>48</v>
      </c>
      <c r="B54" s="2"/>
      <c r="C54" s="47">
        <f>$B$4/$B$5</f>
        <v>8333.333333333334</v>
      </c>
      <c r="D54" s="47">
        <f aca="true" t="shared" si="10" ref="D54:M54">$B$4/$B$5</f>
        <v>8333.333333333334</v>
      </c>
      <c r="E54" s="47">
        <f t="shared" si="10"/>
        <v>8333.333333333334</v>
      </c>
      <c r="F54" s="47">
        <f t="shared" si="10"/>
        <v>8333.333333333334</v>
      </c>
      <c r="G54" s="47">
        <f t="shared" si="10"/>
        <v>8333.333333333334</v>
      </c>
      <c r="H54" s="47">
        <f t="shared" si="10"/>
        <v>8333.333333333334</v>
      </c>
      <c r="I54" s="47">
        <f t="shared" si="10"/>
        <v>8333.333333333334</v>
      </c>
      <c r="J54" s="47">
        <f t="shared" si="10"/>
        <v>8333.333333333334</v>
      </c>
      <c r="K54" s="47">
        <f t="shared" si="10"/>
        <v>8333.333333333334</v>
      </c>
      <c r="L54" s="47">
        <f t="shared" si="10"/>
        <v>8333.333333333334</v>
      </c>
      <c r="M54" s="52">
        <f t="shared" si="10"/>
        <v>8333.333333333334</v>
      </c>
      <c r="N54" s="74">
        <f t="shared" si="1"/>
        <v>91666.66666666666</v>
      </c>
      <c r="O54" s="2">
        <f>$M$54*3</f>
        <v>25000</v>
      </c>
      <c r="P54" s="2">
        <f>$M$54*3</f>
        <v>25000</v>
      </c>
      <c r="Q54" s="2">
        <f>$M$54*3</f>
        <v>25000</v>
      </c>
      <c r="R54" s="48">
        <f>$M$54*3</f>
        <v>25000</v>
      </c>
      <c r="S54" s="47">
        <f t="shared" si="5"/>
        <v>100000</v>
      </c>
    </row>
    <row r="55" spans="1:19" ht="13.5" thickBot="1">
      <c r="A55" s="42" t="s">
        <v>49</v>
      </c>
      <c r="B55" s="2"/>
      <c r="C55" s="47">
        <f>$B$4*$B$6/12</f>
        <v>1666.6666666666667</v>
      </c>
      <c r="D55" s="47">
        <f aca="true" t="shared" si="11" ref="D55:M55">$B$4*$B$6/12</f>
        <v>1666.6666666666667</v>
      </c>
      <c r="E55" s="47">
        <f t="shared" si="11"/>
        <v>1666.6666666666667</v>
      </c>
      <c r="F55" s="47">
        <f t="shared" si="11"/>
        <v>1666.6666666666667</v>
      </c>
      <c r="G55" s="47">
        <f t="shared" si="11"/>
        <v>1666.6666666666667</v>
      </c>
      <c r="H55" s="47">
        <f t="shared" si="11"/>
        <v>1666.6666666666667</v>
      </c>
      <c r="I55" s="47">
        <f t="shared" si="11"/>
        <v>1666.6666666666667</v>
      </c>
      <c r="J55" s="47">
        <f t="shared" si="11"/>
        <v>1666.6666666666667</v>
      </c>
      <c r="K55" s="47">
        <f t="shared" si="11"/>
        <v>1666.6666666666667</v>
      </c>
      <c r="L55" s="47">
        <f t="shared" si="11"/>
        <v>1666.6666666666667</v>
      </c>
      <c r="M55" s="52">
        <f t="shared" si="11"/>
        <v>1666.6666666666667</v>
      </c>
      <c r="N55" s="75">
        <f t="shared" si="1"/>
        <v>18333.333333333332</v>
      </c>
      <c r="O55" s="68">
        <f>$B$90*$B$6/12*3</f>
        <v>3854.166666666667</v>
      </c>
      <c r="P55" s="68">
        <f>$B$90*$B$6/12*3</f>
        <v>3854.166666666667</v>
      </c>
      <c r="Q55" s="68">
        <f>$B$90*$B$6/12*3</f>
        <v>3854.166666666667</v>
      </c>
      <c r="R55" s="87">
        <f>$B$90*$B$6/12*3</f>
        <v>3854.166666666667</v>
      </c>
      <c r="S55" s="47">
        <f t="shared" si="5"/>
        <v>15416.666666666668</v>
      </c>
    </row>
    <row r="56" spans="1:19" ht="13.5" thickBot="1">
      <c r="A56" s="45" t="s">
        <v>47</v>
      </c>
      <c r="B56" s="46">
        <f>SUM(B46:B55)</f>
        <v>435000</v>
      </c>
      <c r="C56" s="46">
        <f aca="true" t="shared" si="12" ref="C56:M56">SUM(C46:C55)</f>
        <v>156995</v>
      </c>
      <c r="D56" s="46">
        <f t="shared" si="12"/>
        <v>156995</v>
      </c>
      <c r="E56" s="46">
        <f t="shared" si="12"/>
        <v>156995</v>
      </c>
      <c r="F56" s="46">
        <f t="shared" si="12"/>
        <v>178995</v>
      </c>
      <c r="G56" s="46">
        <f t="shared" si="12"/>
        <v>156995</v>
      </c>
      <c r="H56" s="46">
        <f t="shared" si="12"/>
        <v>156995</v>
      </c>
      <c r="I56" s="46">
        <f t="shared" si="12"/>
        <v>156995</v>
      </c>
      <c r="J56" s="46">
        <f t="shared" si="12"/>
        <v>156995</v>
      </c>
      <c r="K56" s="46">
        <f t="shared" si="12"/>
        <v>156995</v>
      </c>
      <c r="L56" s="46">
        <f t="shared" si="12"/>
        <v>156995</v>
      </c>
      <c r="M56" s="53">
        <f t="shared" si="12"/>
        <v>156995</v>
      </c>
      <c r="N56" s="55">
        <f t="shared" si="1"/>
        <v>2183945</v>
      </c>
      <c r="O56" s="85">
        <f>SUM(O46:O55)</f>
        <v>470736.76666666666</v>
      </c>
      <c r="P56" s="56">
        <f>SUM(P46:P55)</f>
        <v>470736.76666666666</v>
      </c>
      <c r="Q56" s="56">
        <f>SUM(Q46:Q55)</f>
        <v>470736.76666666666</v>
      </c>
      <c r="R56" s="88">
        <f>SUM(R46:R55)</f>
        <v>470736.76666666666</v>
      </c>
      <c r="S56" s="47">
        <f t="shared" si="5"/>
        <v>1882947.0666666667</v>
      </c>
    </row>
    <row r="57" spans="1:19" ht="12.75">
      <c r="A57" s="38" t="s">
        <v>50</v>
      </c>
      <c r="B57" s="38">
        <f>B44-B56</f>
        <v>-35000</v>
      </c>
      <c r="C57" s="38">
        <f aca="true" t="shared" si="13" ref="C57:M57">C44-C56</f>
        <v>5255</v>
      </c>
      <c r="D57" s="38">
        <f t="shared" si="13"/>
        <v>5255</v>
      </c>
      <c r="E57" s="38">
        <f t="shared" si="13"/>
        <v>5255</v>
      </c>
      <c r="F57" s="38">
        <f t="shared" si="13"/>
        <v>-16745</v>
      </c>
      <c r="G57" s="38">
        <f t="shared" si="13"/>
        <v>5255</v>
      </c>
      <c r="H57" s="38">
        <f t="shared" si="13"/>
        <v>5255</v>
      </c>
      <c r="I57" s="38">
        <f t="shared" si="13"/>
        <v>5255</v>
      </c>
      <c r="J57" s="38">
        <f t="shared" si="13"/>
        <v>5255</v>
      </c>
      <c r="K57" s="38">
        <f t="shared" si="13"/>
        <v>5255</v>
      </c>
      <c r="L57" s="38">
        <f t="shared" si="13"/>
        <v>5255</v>
      </c>
      <c r="M57" s="51">
        <f t="shared" si="13"/>
        <v>5255</v>
      </c>
      <c r="N57" s="76">
        <f t="shared" si="1"/>
        <v>805</v>
      </c>
      <c r="O57" s="57">
        <f>O44-O56</f>
        <v>25748.233333333337</v>
      </c>
      <c r="P57" s="57">
        <f>P44-P56</f>
        <v>25748.233333333337</v>
      </c>
      <c r="Q57" s="57">
        <f>Q44-Q56</f>
        <v>25748.233333333337</v>
      </c>
      <c r="R57" s="89">
        <f>R44-R56</f>
        <v>25748.233333333337</v>
      </c>
      <c r="S57" s="84">
        <f>SUM(O57:R57)</f>
        <v>102992.93333333335</v>
      </c>
    </row>
    <row r="58" spans="1:19" ht="12.75">
      <c r="A58" s="2" t="s">
        <v>51</v>
      </c>
      <c r="B58" s="2">
        <v>40000</v>
      </c>
      <c r="C58" s="2">
        <f>B59</f>
        <v>5000</v>
      </c>
      <c r="D58" s="2">
        <f aca="true" t="shared" si="14" ref="D58:M58">C59</f>
        <v>10255</v>
      </c>
      <c r="E58" s="2">
        <f t="shared" si="14"/>
        <v>15510</v>
      </c>
      <c r="F58" s="2">
        <f t="shared" si="14"/>
        <v>20765</v>
      </c>
      <c r="G58" s="2">
        <f t="shared" si="14"/>
        <v>4020</v>
      </c>
      <c r="H58" s="2">
        <f t="shared" si="14"/>
        <v>9275</v>
      </c>
      <c r="I58" s="2">
        <f t="shared" si="14"/>
        <v>14530</v>
      </c>
      <c r="J58" s="2">
        <f t="shared" si="14"/>
        <v>19785</v>
      </c>
      <c r="K58" s="2">
        <f t="shared" si="14"/>
        <v>25040</v>
      </c>
      <c r="L58" s="2">
        <f t="shared" si="14"/>
        <v>30295</v>
      </c>
      <c r="M58" s="2">
        <f t="shared" si="14"/>
        <v>35550</v>
      </c>
      <c r="N58" s="48"/>
      <c r="O58" s="2">
        <f>M59</f>
        <v>40805</v>
      </c>
      <c r="P58" s="47">
        <f>O59</f>
        <v>66553.23333333334</v>
      </c>
      <c r="Q58" s="47">
        <f>P59</f>
        <v>92301.46666666667</v>
      </c>
      <c r="R58" s="52">
        <f>Q59</f>
        <v>118049.70000000001</v>
      </c>
      <c r="S58" s="2"/>
    </row>
    <row r="59" spans="1:19" ht="12.75">
      <c r="A59" s="42" t="s">
        <v>52</v>
      </c>
      <c r="B59" s="2">
        <f>SUM(B57:B58)</f>
        <v>5000</v>
      </c>
      <c r="C59" s="2">
        <f>SUM(C57:C58)</f>
        <v>10255</v>
      </c>
      <c r="D59" s="2">
        <f aca="true" t="shared" si="15" ref="D59:M59">SUM(D57:D58)</f>
        <v>15510</v>
      </c>
      <c r="E59" s="2">
        <f t="shared" si="15"/>
        <v>20765</v>
      </c>
      <c r="F59" s="2">
        <f t="shared" si="15"/>
        <v>4020</v>
      </c>
      <c r="G59" s="2">
        <f t="shared" si="15"/>
        <v>9275</v>
      </c>
      <c r="H59" s="2">
        <f t="shared" si="15"/>
        <v>14530</v>
      </c>
      <c r="I59" s="2">
        <f t="shared" si="15"/>
        <v>19785</v>
      </c>
      <c r="J59" s="2">
        <f t="shared" si="15"/>
        <v>25040</v>
      </c>
      <c r="K59" s="2">
        <f t="shared" si="15"/>
        <v>30295</v>
      </c>
      <c r="L59" s="2">
        <f t="shared" si="15"/>
        <v>35550</v>
      </c>
      <c r="M59" s="54">
        <f t="shared" si="15"/>
        <v>40805</v>
      </c>
      <c r="N59" s="48"/>
      <c r="O59" s="47">
        <f>SUM(O57:O58)</f>
        <v>66553.23333333334</v>
      </c>
      <c r="P59" s="47">
        <f>SUM(P57:P58)</f>
        <v>92301.46666666667</v>
      </c>
      <c r="Q59" s="47">
        <f>SUM(Q57:Q58)</f>
        <v>118049.70000000001</v>
      </c>
      <c r="R59" s="52">
        <f>SUM(R57:R58)</f>
        <v>143797.93333333335</v>
      </c>
      <c r="S59" s="2"/>
    </row>
    <row r="60" spans="1:19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48"/>
      <c r="O60" s="2"/>
      <c r="P60" s="2"/>
      <c r="Q60" s="2"/>
      <c r="R60" s="48"/>
      <c r="S60" s="2"/>
    </row>
    <row r="62" spans="1:4" ht="12.75">
      <c r="A62" s="16" t="s">
        <v>53</v>
      </c>
      <c r="B62" s="2">
        <v>2011</v>
      </c>
      <c r="C62" s="2">
        <v>2012</v>
      </c>
      <c r="D62" s="2">
        <v>2013</v>
      </c>
    </row>
    <row r="63" spans="1:4" ht="12.75">
      <c r="A63" s="36" t="s">
        <v>54</v>
      </c>
      <c r="B63" s="2"/>
      <c r="C63" s="2"/>
      <c r="D63" s="2"/>
    </row>
    <row r="64" spans="1:4" ht="13.5" thickBot="1">
      <c r="A64" s="32" t="s">
        <v>40</v>
      </c>
      <c r="B64" s="32">
        <f>N43</f>
        <v>1784750</v>
      </c>
      <c r="C64" s="32">
        <f>S43</f>
        <v>1985940</v>
      </c>
      <c r="D64" s="32"/>
    </row>
    <row r="65" spans="1:4" ht="13.5" thickBot="1">
      <c r="A65" s="39" t="s">
        <v>55</v>
      </c>
      <c r="B65" s="40">
        <f>SUM(B64)</f>
        <v>1784750</v>
      </c>
      <c r="C65" s="40">
        <f>SUM(C64)</f>
        <v>1985940</v>
      </c>
      <c r="D65" s="41"/>
    </row>
    <row r="66" spans="1:4" ht="12.75">
      <c r="A66" s="37" t="s">
        <v>56</v>
      </c>
      <c r="B66" s="38"/>
      <c r="C66" s="38"/>
      <c r="D66" s="38"/>
    </row>
    <row r="67" spans="1:4" ht="12.75">
      <c r="A67" s="2" t="s">
        <v>42</v>
      </c>
      <c r="B67" s="2">
        <f>N47</f>
        <v>150000</v>
      </c>
      <c r="C67" s="2"/>
      <c r="D67" s="2"/>
    </row>
    <row r="68" spans="1:4" ht="12.75">
      <c r="A68" s="2" t="s">
        <v>43</v>
      </c>
      <c r="B68" s="2">
        <f>N48</f>
        <v>164560</v>
      </c>
      <c r="C68" s="47">
        <f>S49</f>
        <v>240000</v>
      </c>
      <c r="D68" s="2"/>
    </row>
    <row r="69" spans="1:4" ht="12.75">
      <c r="A69" s="2" t="s">
        <v>4</v>
      </c>
      <c r="B69" s="2">
        <f>N49</f>
        <v>240000</v>
      </c>
      <c r="C69" s="47">
        <f>S49</f>
        <v>240000</v>
      </c>
      <c r="D69" s="2"/>
    </row>
    <row r="70" spans="1:4" ht="12.75">
      <c r="A70" s="2" t="s">
        <v>44</v>
      </c>
      <c r="B70" s="2">
        <f>N50</f>
        <v>498960</v>
      </c>
      <c r="C70" s="47">
        <f>S50</f>
        <v>544320</v>
      </c>
      <c r="D70" s="2"/>
    </row>
    <row r="71" spans="1:4" ht="12.75">
      <c r="A71" s="2" t="s">
        <v>45</v>
      </c>
      <c r="B71" s="2">
        <f>N51</f>
        <v>535425</v>
      </c>
      <c r="C71" s="47">
        <f>S51</f>
        <v>584100</v>
      </c>
      <c r="D71" s="2"/>
    </row>
    <row r="72" spans="1:4" ht="12.75">
      <c r="A72" s="2" t="s">
        <v>5</v>
      </c>
      <c r="B72" s="2">
        <f>N52</f>
        <v>55000</v>
      </c>
      <c r="C72" s="47">
        <f>S52</f>
        <v>36000</v>
      </c>
      <c r="D72" s="2"/>
    </row>
    <row r="73" spans="1:4" ht="12.75">
      <c r="A73" s="43" t="s">
        <v>46</v>
      </c>
      <c r="B73" s="2">
        <f>N53</f>
        <v>180000</v>
      </c>
      <c r="C73" s="47">
        <f>S53</f>
        <v>180000</v>
      </c>
      <c r="D73" s="2"/>
    </row>
    <row r="74" spans="1:4" ht="12.75">
      <c r="A74" s="42" t="s">
        <v>49</v>
      </c>
      <c r="B74" s="47">
        <f>N55</f>
        <v>18333.333333333332</v>
      </c>
      <c r="C74" s="47">
        <f>S55</f>
        <v>15416.666666666668</v>
      </c>
      <c r="D74" s="2"/>
    </row>
    <row r="75" spans="1:4" ht="13.5" thickBot="1">
      <c r="A75" s="32" t="s">
        <v>57</v>
      </c>
      <c r="B75" s="32">
        <f>B46*B11</f>
        <v>25000</v>
      </c>
      <c r="C75" s="32">
        <f>B85*B11</f>
        <v>25000</v>
      </c>
      <c r="D75" s="32"/>
    </row>
    <row r="76" spans="1:4" ht="13.5" thickBot="1">
      <c r="A76" s="39" t="s">
        <v>59</v>
      </c>
      <c r="B76" s="56">
        <f>SUM(B67:B75)</f>
        <v>1867278.3333333333</v>
      </c>
      <c r="C76" s="56">
        <f>SUM(C67:C75)</f>
        <v>1864836.6666666667</v>
      </c>
      <c r="D76" s="56">
        <f>SUM(D67:D75)</f>
        <v>0</v>
      </c>
    </row>
    <row r="77" spans="1:4" ht="12.75">
      <c r="A77" s="38" t="s">
        <v>60</v>
      </c>
      <c r="B77" s="57">
        <f>B65-B76</f>
        <v>-82528.33333333326</v>
      </c>
      <c r="C77" s="57">
        <f>C65-C76</f>
        <v>121103.33333333326</v>
      </c>
      <c r="D77" s="57">
        <f>D65-D76</f>
        <v>0</v>
      </c>
    </row>
    <row r="78" spans="1:4" ht="12.75">
      <c r="A78" s="2"/>
      <c r="B78" s="2"/>
      <c r="C78" s="2"/>
      <c r="D78" s="2"/>
    </row>
    <row r="80" spans="1:4" ht="12.75">
      <c r="A80" s="16" t="s">
        <v>61</v>
      </c>
      <c r="B80" s="16">
        <v>2011</v>
      </c>
      <c r="C80" s="16">
        <v>2012</v>
      </c>
      <c r="D80" s="16">
        <v>2013</v>
      </c>
    </row>
    <row r="81" spans="1:4" ht="12.75">
      <c r="A81" s="58" t="s">
        <v>62</v>
      </c>
      <c r="B81" s="16"/>
      <c r="C81" s="16"/>
      <c r="D81" s="16"/>
    </row>
    <row r="82" spans="1:4" ht="12.75">
      <c r="A82" s="59" t="s">
        <v>63</v>
      </c>
      <c r="B82" s="59">
        <f>M59</f>
        <v>40805</v>
      </c>
      <c r="C82" s="91">
        <f>R59</f>
        <v>143797.93333333335</v>
      </c>
      <c r="D82" s="16"/>
    </row>
    <row r="83" spans="1:4" ht="13.5" thickBot="1">
      <c r="A83" s="62" t="s">
        <v>64</v>
      </c>
      <c r="B83" s="62">
        <v>0</v>
      </c>
      <c r="C83" s="60"/>
      <c r="D83" s="60"/>
    </row>
    <row r="84" spans="1:4" ht="13.5" thickBot="1">
      <c r="A84" s="39" t="s">
        <v>66</v>
      </c>
      <c r="B84" s="40">
        <f>SUM(B82:B83)</f>
        <v>40805</v>
      </c>
      <c r="C84" s="56">
        <f>SUM(C82:C83)</f>
        <v>143797.93333333335</v>
      </c>
      <c r="D84" s="40">
        <f>SUM(D82:D83)</f>
        <v>0</v>
      </c>
    </row>
    <row r="85" spans="1:4" ht="12.75">
      <c r="A85" s="63" t="s">
        <v>41</v>
      </c>
      <c r="B85" s="63">
        <f>N46</f>
        <v>250000</v>
      </c>
      <c r="C85" s="63">
        <f>B85</f>
        <v>250000</v>
      </c>
      <c r="D85" s="61"/>
    </row>
    <row r="86" spans="1:4" ht="13.5" thickBot="1">
      <c r="A86" s="62" t="s">
        <v>67</v>
      </c>
      <c r="B86" s="62">
        <f>-B75</f>
        <v>-25000</v>
      </c>
      <c r="C86" s="60">
        <f>B86-C75</f>
        <v>-50000</v>
      </c>
      <c r="D86" s="60"/>
    </row>
    <row r="87" spans="1:4" ht="13.5" thickBot="1">
      <c r="A87" s="39" t="s">
        <v>65</v>
      </c>
      <c r="B87" s="40">
        <f>SUM(B85:B86)</f>
        <v>225000</v>
      </c>
      <c r="C87" s="40">
        <f>SUM(C85:C86)</f>
        <v>200000</v>
      </c>
      <c r="D87" s="40">
        <f>SUM(D85:D86)</f>
        <v>0</v>
      </c>
    </row>
    <row r="88" spans="1:4" ht="15.75">
      <c r="A88" s="65" t="s">
        <v>68</v>
      </c>
      <c r="B88" s="66">
        <f>B84+B87</f>
        <v>265805</v>
      </c>
      <c r="C88" s="92">
        <f>C84+C87</f>
        <v>343797.93333333335</v>
      </c>
      <c r="D88" s="66">
        <f>D84+D87</f>
        <v>0</v>
      </c>
    </row>
    <row r="89" spans="1:4" ht="12.75">
      <c r="A89" s="58" t="s">
        <v>69</v>
      </c>
      <c r="B89" s="16"/>
      <c r="C89" s="16"/>
      <c r="D89" s="16"/>
    </row>
    <row r="90" spans="1:4" ht="13.5" thickBot="1">
      <c r="A90" s="62" t="s">
        <v>70</v>
      </c>
      <c r="B90" s="67">
        <f>N42-N54</f>
        <v>308333.3333333334</v>
      </c>
      <c r="C90" s="67">
        <f>B90-S54</f>
        <v>208333.33333333337</v>
      </c>
      <c r="D90" s="60"/>
    </row>
    <row r="91" spans="1:4" ht="13.5" thickBot="1">
      <c r="A91" s="39" t="s">
        <v>71</v>
      </c>
      <c r="B91" s="56">
        <f>SUM(B90)</f>
        <v>308333.3333333334</v>
      </c>
      <c r="C91" s="56">
        <f>SUM(C90)</f>
        <v>208333.33333333337</v>
      </c>
      <c r="D91" s="56">
        <f>SUM(D90)</f>
        <v>0</v>
      </c>
    </row>
    <row r="92" spans="1:4" ht="12.75">
      <c r="A92" s="38" t="s">
        <v>72</v>
      </c>
      <c r="B92" s="38">
        <f>B58</f>
        <v>40000</v>
      </c>
      <c r="C92" s="38">
        <f>B92</f>
        <v>40000</v>
      </c>
      <c r="D92" s="38"/>
    </row>
    <row r="93" spans="1:4" ht="12.75">
      <c r="A93" s="32" t="s">
        <v>80</v>
      </c>
      <c r="B93" s="68">
        <f>B77</f>
        <v>-82528.33333333326</v>
      </c>
      <c r="C93" s="68">
        <f>C77</f>
        <v>121103.33333333326</v>
      </c>
      <c r="D93" s="32"/>
    </row>
    <row r="94" spans="1:4" ht="13.5" thickBot="1">
      <c r="A94" s="94" t="s">
        <v>81</v>
      </c>
      <c r="B94" s="95"/>
      <c r="C94" s="95">
        <f>B93</f>
        <v>-82528.33333333326</v>
      </c>
      <c r="D94" s="44"/>
    </row>
    <row r="95" spans="1:4" ht="13.5" thickBot="1">
      <c r="A95" s="39" t="s">
        <v>73</v>
      </c>
      <c r="B95" s="56">
        <f>SUM(B92:B93)</f>
        <v>-42528.333333333256</v>
      </c>
      <c r="C95" s="56">
        <f>SUM(C92:C94)</f>
        <v>78575</v>
      </c>
      <c r="D95" s="40">
        <f>SUM(D92:D93)</f>
        <v>0</v>
      </c>
    </row>
    <row r="96" spans="1:4" ht="16.5" thickBot="1">
      <c r="A96" s="64" t="s">
        <v>74</v>
      </c>
      <c r="B96" s="69">
        <f>B91+B95</f>
        <v>265805.0000000001</v>
      </c>
      <c r="C96" s="69">
        <f>C91+C95</f>
        <v>286908.3333333334</v>
      </c>
      <c r="D96" s="69">
        <f>D91+D95</f>
        <v>0</v>
      </c>
    </row>
    <row r="99" ht="12.75">
      <c r="C99" s="93">
        <f>C88-C96</f>
        <v>56889.59999999998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tmk</dc:creator>
  <cp:keywords/>
  <dc:description/>
  <cp:lastModifiedBy>tmk</cp:lastModifiedBy>
  <dcterms:created xsi:type="dcterms:W3CDTF">2010-11-30T15:39:35Z</dcterms:created>
  <dcterms:modified xsi:type="dcterms:W3CDTF">2010-11-30T18:40:33Z</dcterms:modified>
  <cp:category/>
  <cp:version/>
  <cp:contentType/>
  <cp:contentStatus/>
</cp:coreProperties>
</file>