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<sst xmlns="http://schemas.openxmlformats.org/spreadsheetml/2006/main" count="84" uniqueCount="58">
  <si>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r>
      <t>Müügiprognoosid</t>
    </r>
    <r>
      <rPr>
        <sz val="11"/>
        <rFont val="Calibri"/>
        <family val="2"/>
      </rPr>
      <t xml:space="preserve">. </t>
    </r>
  </si>
  <si>
    <t>Müügikogus</t>
  </si>
  <si>
    <t>Müügitulu</t>
  </si>
  <si>
    <t>Materjali/Kauba kulu ühikule</t>
  </si>
  <si>
    <t>Materjali kulu</t>
  </si>
  <si>
    <t>1.Kallis riie müük  (müügihind)</t>
  </si>
  <si>
    <t>2.Keskmine riie müük  (müügihind)</t>
  </si>
  <si>
    <t>3.Odav riie müük  (müügihind)</t>
  </si>
  <si>
    <t>Kokku müügitulu</t>
  </si>
  <si>
    <t>Kokku materjalikulu</t>
  </si>
  <si>
    <t>Rahavoogude prognoos</t>
  </si>
  <si>
    <t>Raha sissetulek</t>
  </si>
  <si>
    <t>Raha jääk periodi algul</t>
  </si>
  <si>
    <t>Omakapitali sissemaksed</t>
  </si>
  <si>
    <t>Stardi toetus</t>
  </si>
  <si>
    <t>Laen omanikult</t>
  </si>
  <si>
    <t>Sissetulek kokku</t>
  </si>
  <si>
    <t>Raha väljaminek</t>
  </si>
  <si>
    <t>Seadmed</t>
  </si>
  <si>
    <t>Remonttööd</t>
  </si>
  <si>
    <t>Inventar</t>
  </si>
  <si>
    <t>Tarkvara</t>
  </si>
  <si>
    <t>Materjalikulud</t>
  </si>
  <si>
    <t>Reklaamikulud</t>
  </si>
  <si>
    <t>Rent</t>
  </si>
  <si>
    <t>Küte elekter vesi</t>
  </si>
  <si>
    <t>Ruumide korrashoiukulud</t>
  </si>
  <si>
    <t>Palgakulu</t>
  </si>
  <si>
    <t>Maksud (SM+TKM)</t>
  </si>
  <si>
    <t>Kütus</t>
  </si>
  <si>
    <t>Väljaminek kokku</t>
  </si>
  <si>
    <t>Varud</t>
  </si>
  <si>
    <t>Saldo</t>
  </si>
  <si>
    <t>Raha jääk periodi lõpul</t>
  </si>
  <si>
    <t>Lühiajalise laenu tagasimaksed</t>
  </si>
  <si>
    <t>Intress 10%</t>
  </si>
  <si>
    <t>Kasumiaruande prognoos</t>
  </si>
  <si>
    <t>Tulud</t>
  </si>
  <si>
    <t>Kulud</t>
  </si>
  <si>
    <t>Kulum 20%</t>
  </si>
  <si>
    <t>Kulud kokku</t>
  </si>
  <si>
    <t>Kasum</t>
  </si>
  <si>
    <t>Bilansi prognoos</t>
  </si>
  <si>
    <t>Aktiva</t>
  </si>
  <si>
    <t>Käibevara</t>
  </si>
  <si>
    <t>Raha</t>
  </si>
  <si>
    <t>Käibevara kokku</t>
  </si>
  <si>
    <t>Põhivara</t>
  </si>
  <si>
    <t>Kulum</t>
  </si>
  <si>
    <t>Põhivara kokku</t>
  </si>
  <si>
    <t>Aktiva kokku</t>
  </si>
  <si>
    <t>Passiva</t>
  </si>
  <si>
    <t>Lühiajalise laen</t>
  </si>
  <si>
    <t>Kohustused kokku</t>
  </si>
  <si>
    <t>Omakapital</t>
  </si>
  <si>
    <t>Osakapital</t>
  </si>
  <si>
    <t>Omakapital kokku</t>
  </si>
  <si>
    <t>EAS Toetus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</si>
</sst>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3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0" fillId="0" borderId="18" xfId="0" applyNumberFormat="1" applyBorder="1" applyAlignment="1">
      <alignment/>
    </xf>
    <xf numFmtId="1" fontId="4" fillId="0" borderId="16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28" xfId="0" applyFont="1" applyBorder="1" applyAlignment="1">
      <alignment horizontal="right"/>
    </xf>
    <xf numFmtId="0" fontId="0" fillId="0" borderId="34" xfId="0" applyFont="1" applyBorder="1" applyAlignment="1">
      <alignment/>
    </xf>
    <xf numFmtId="1" fontId="0" fillId="0" borderId="31" xfId="0" applyNumberFormat="1" applyBorder="1" applyAlignment="1">
      <alignment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4" fillId="0" borderId="39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4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="235" zoomScaleNormal="235" zoomScalePageLayoutView="0" workbookViewId="0" topLeftCell="A57">
      <pane xSplit="1" topLeftCell="B1" activePane="topRight" state="frozen"/>
      <selection pane="topLeft" activeCell="A1" sqref="A1"/>
      <selection pane="topRight" activeCell="B93" sqref="B93:C93"/>
    </sheetView>
  </sheetViews>
  <sheetFormatPr defaultColWidth="9.140625" defaultRowHeight="12.75"/>
  <cols>
    <col min="1" max="1" width="27.00390625" style="0" customWidth="1"/>
    <col min="3" max="3" width="11.140625" style="0" bestFit="1" customWidth="1"/>
    <col min="4" max="13" width="9.57421875" style="0" bestFit="1" customWidth="1"/>
  </cols>
  <sheetData>
    <row r="1" ht="13.5" thickBot="1"/>
    <row r="2" spans="1:14" ht="15.7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3.5" thickBot="1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>
        <v>2013</v>
      </c>
    </row>
    <row r="4" spans="1:14" ht="12.75">
      <c r="A4" s="14" t="s">
        <v>5</v>
      </c>
      <c r="B4" s="15">
        <v>100</v>
      </c>
      <c r="C4" s="15">
        <v>100</v>
      </c>
      <c r="D4" s="15">
        <v>100</v>
      </c>
      <c r="E4" s="15">
        <v>100</v>
      </c>
      <c r="F4" s="15">
        <v>100</v>
      </c>
      <c r="G4" s="15">
        <v>100</v>
      </c>
      <c r="H4" s="15">
        <v>100</v>
      </c>
      <c r="I4" s="15">
        <v>100</v>
      </c>
      <c r="J4" s="15">
        <v>100</v>
      </c>
      <c r="K4" s="15">
        <v>100</v>
      </c>
      <c r="L4" s="15">
        <v>100</v>
      </c>
      <c r="M4" s="16">
        <v>100</v>
      </c>
      <c r="N4" s="10"/>
    </row>
    <row r="5" spans="1:14" ht="13.5" thickBot="1">
      <c r="A5" s="17" t="s">
        <v>1</v>
      </c>
      <c r="B5" s="9">
        <f>30*3</f>
        <v>90</v>
      </c>
      <c r="C5" s="9">
        <f aca="true" t="shared" si="0" ref="C5:M5">30*3</f>
        <v>90</v>
      </c>
      <c r="D5" s="9">
        <f t="shared" si="0"/>
        <v>90</v>
      </c>
      <c r="E5" s="9">
        <f t="shared" si="0"/>
        <v>90</v>
      </c>
      <c r="F5" s="9">
        <f t="shared" si="0"/>
        <v>90</v>
      </c>
      <c r="G5" s="9">
        <f t="shared" si="0"/>
        <v>90</v>
      </c>
      <c r="H5" s="9">
        <f t="shared" si="0"/>
        <v>90</v>
      </c>
      <c r="I5" s="9">
        <f t="shared" si="0"/>
        <v>90</v>
      </c>
      <c r="J5" s="9">
        <f t="shared" si="0"/>
        <v>90</v>
      </c>
      <c r="K5" s="9">
        <f t="shared" si="0"/>
        <v>90</v>
      </c>
      <c r="L5" s="9">
        <f t="shared" si="0"/>
        <v>90</v>
      </c>
      <c r="M5" s="18">
        <f t="shared" si="0"/>
        <v>90</v>
      </c>
      <c r="N5" s="11"/>
    </row>
    <row r="6" spans="1:14" ht="13.5" thickBot="1">
      <c r="A6" s="6" t="s">
        <v>2</v>
      </c>
      <c r="B6" s="7">
        <f>B4*B5</f>
        <v>9000</v>
      </c>
      <c r="C6" s="7">
        <f aca="true" t="shared" si="1" ref="C6:M6">C4*C5</f>
        <v>9000</v>
      </c>
      <c r="D6" s="7">
        <f t="shared" si="1"/>
        <v>9000</v>
      </c>
      <c r="E6" s="7">
        <f t="shared" si="1"/>
        <v>9000</v>
      </c>
      <c r="F6" s="7">
        <f t="shared" si="1"/>
        <v>9000</v>
      </c>
      <c r="G6" s="7">
        <f t="shared" si="1"/>
        <v>9000</v>
      </c>
      <c r="H6" s="7">
        <f t="shared" si="1"/>
        <v>9000</v>
      </c>
      <c r="I6" s="7">
        <f t="shared" si="1"/>
        <v>9000</v>
      </c>
      <c r="J6" s="7">
        <f t="shared" si="1"/>
        <v>9000</v>
      </c>
      <c r="K6" s="7">
        <f t="shared" si="1"/>
        <v>9000</v>
      </c>
      <c r="L6" s="7">
        <f t="shared" si="1"/>
        <v>9000</v>
      </c>
      <c r="M6" s="8">
        <f t="shared" si="1"/>
        <v>9000</v>
      </c>
      <c r="N6" s="12"/>
    </row>
    <row r="7" spans="1:14" ht="12.75">
      <c r="A7" s="19" t="s">
        <v>3</v>
      </c>
      <c r="B7" s="2">
        <v>50</v>
      </c>
      <c r="C7" s="2">
        <v>50</v>
      </c>
      <c r="D7" s="2">
        <v>50</v>
      </c>
      <c r="E7" s="2">
        <v>50</v>
      </c>
      <c r="F7" s="2">
        <v>50</v>
      </c>
      <c r="G7" s="2">
        <v>50</v>
      </c>
      <c r="H7" s="2">
        <v>50</v>
      </c>
      <c r="I7" s="2">
        <v>50</v>
      </c>
      <c r="J7" s="2">
        <v>50</v>
      </c>
      <c r="K7" s="2">
        <v>50</v>
      </c>
      <c r="L7" s="2">
        <v>50</v>
      </c>
      <c r="M7" s="20">
        <v>50</v>
      </c>
      <c r="N7" s="10"/>
    </row>
    <row r="8" spans="1:14" ht="13.5" thickBot="1">
      <c r="A8" s="21" t="s">
        <v>4</v>
      </c>
      <c r="B8" s="22">
        <f>B7*B5</f>
        <v>4500</v>
      </c>
      <c r="C8" s="22">
        <f aca="true" t="shared" si="2" ref="C8:M8">C7*C5</f>
        <v>4500</v>
      </c>
      <c r="D8" s="22">
        <f t="shared" si="2"/>
        <v>4500</v>
      </c>
      <c r="E8" s="22">
        <f t="shared" si="2"/>
        <v>4500</v>
      </c>
      <c r="F8" s="22">
        <f t="shared" si="2"/>
        <v>4500</v>
      </c>
      <c r="G8" s="22">
        <f t="shared" si="2"/>
        <v>4500</v>
      </c>
      <c r="H8" s="22">
        <f t="shared" si="2"/>
        <v>4500</v>
      </c>
      <c r="I8" s="22">
        <f t="shared" si="2"/>
        <v>4500</v>
      </c>
      <c r="J8" s="22">
        <f t="shared" si="2"/>
        <v>4500</v>
      </c>
      <c r="K8" s="22">
        <f t="shared" si="2"/>
        <v>4500</v>
      </c>
      <c r="L8" s="22">
        <f t="shared" si="2"/>
        <v>4500</v>
      </c>
      <c r="M8" s="23">
        <f t="shared" si="2"/>
        <v>4500</v>
      </c>
      <c r="N8" s="13"/>
    </row>
    <row r="9" spans="1:14" ht="12.75">
      <c r="A9" s="14" t="s">
        <v>6</v>
      </c>
      <c r="B9" s="2">
        <v>65</v>
      </c>
      <c r="C9" s="2">
        <v>65</v>
      </c>
      <c r="D9" s="2">
        <v>65</v>
      </c>
      <c r="E9" s="2">
        <v>65</v>
      </c>
      <c r="F9" s="2">
        <v>65</v>
      </c>
      <c r="G9" s="2">
        <v>65</v>
      </c>
      <c r="H9" s="2">
        <v>65</v>
      </c>
      <c r="I9" s="2">
        <v>65</v>
      </c>
      <c r="J9" s="2">
        <v>65</v>
      </c>
      <c r="K9" s="2">
        <v>65</v>
      </c>
      <c r="L9" s="2">
        <v>65</v>
      </c>
      <c r="M9" s="2">
        <v>65</v>
      </c>
      <c r="N9" s="1"/>
    </row>
    <row r="10" spans="1:14" ht="13.5" thickBot="1">
      <c r="A10" s="17" t="s">
        <v>1</v>
      </c>
      <c r="B10" s="1">
        <f>30*4</f>
        <v>120</v>
      </c>
      <c r="C10" s="1">
        <f aca="true" t="shared" si="3" ref="C10:M10">30*4</f>
        <v>120</v>
      </c>
      <c r="D10" s="1">
        <f t="shared" si="3"/>
        <v>120</v>
      </c>
      <c r="E10" s="1">
        <f t="shared" si="3"/>
        <v>120</v>
      </c>
      <c r="F10" s="1">
        <f t="shared" si="3"/>
        <v>120</v>
      </c>
      <c r="G10" s="1">
        <f t="shared" si="3"/>
        <v>120</v>
      </c>
      <c r="H10" s="1">
        <f t="shared" si="3"/>
        <v>120</v>
      </c>
      <c r="I10" s="1">
        <f t="shared" si="3"/>
        <v>120</v>
      </c>
      <c r="J10" s="1">
        <f t="shared" si="3"/>
        <v>120</v>
      </c>
      <c r="K10" s="1">
        <f t="shared" si="3"/>
        <v>120</v>
      </c>
      <c r="L10" s="1">
        <f t="shared" si="3"/>
        <v>120</v>
      </c>
      <c r="M10" s="1">
        <f t="shared" si="3"/>
        <v>120</v>
      </c>
      <c r="N10" s="1"/>
    </row>
    <row r="11" spans="1:14" ht="13.5" thickBot="1">
      <c r="A11" s="6" t="s">
        <v>2</v>
      </c>
      <c r="B11" s="1">
        <f>B9*B10</f>
        <v>7800</v>
      </c>
      <c r="C11" s="1">
        <f aca="true" t="shared" si="4" ref="C11:M11">C9*C10</f>
        <v>7800</v>
      </c>
      <c r="D11" s="1">
        <f t="shared" si="4"/>
        <v>7800</v>
      </c>
      <c r="E11" s="1">
        <f t="shared" si="4"/>
        <v>7800</v>
      </c>
      <c r="F11" s="1">
        <f t="shared" si="4"/>
        <v>7800</v>
      </c>
      <c r="G11" s="1">
        <f t="shared" si="4"/>
        <v>7800</v>
      </c>
      <c r="H11" s="1">
        <f t="shared" si="4"/>
        <v>7800</v>
      </c>
      <c r="I11" s="1">
        <f t="shared" si="4"/>
        <v>7800</v>
      </c>
      <c r="J11" s="1">
        <f t="shared" si="4"/>
        <v>7800</v>
      </c>
      <c r="K11" s="1">
        <f t="shared" si="4"/>
        <v>7800</v>
      </c>
      <c r="L11" s="1">
        <f t="shared" si="4"/>
        <v>7800</v>
      </c>
      <c r="M11" s="1">
        <f t="shared" si="4"/>
        <v>7800</v>
      </c>
      <c r="N11" s="1"/>
    </row>
    <row r="12" spans="1:14" ht="12.75">
      <c r="A12" s="19" t="s">
        <v>3</v>
      </c>
      <c r="B12" s="1">
        <v>30</v>
      </c>
      <c r="C12" s="1">
        <v>30</v>
      </c>
      <c r="D12" s="1">
        <v>30</v>
      </c>
      <c r="E12" s="1">
        <v>30</v>
      </c>
      <c r="F12" s="1">
        <v>30</v>
      </c>
      <c r="G12" s="1">
        <v>30</v>
      </c>
      <c r="H12" s="1">
        <v>30</v>
      </c>
      <c r="I12" s="1">
        <v>30</v>
      </c>
      <c r="J12" s="1">
        <v>30</v>
      </c>
      <c r="K12" s="1">
        <v>30</v>
      </c>
      <c r="L12" s="1">
        <v>30</v>
      </c>
      <c r="M12" s="1">
        <v>30</v>
      </c>
      <c r="N12" s="1"/>
    </row>
    <row r="13" spans="1:14" ht="13.5" thickBot="1">
      <c r="A13" s="21" t="s">
        <v>4</v>
      </c>
      <c r="B13" s="1">
        <f>B12*B10</f>
        <v>3600</v>
      </c>
      <c r="C13" s="1">
        <f aca="true" t="shared" si="5" ref="C13:M13">C12*C10</f>
        <v>3600</v>
      </c>
      <c r="D13" s="1">
        <f t="shared" si="5"/>
        <v>3600</v>
      </c>
      <c r="E13" s="1">
        <f t="shared" si="5"/>
        <v>3600</v>
      </c>
      <c r="F13" s="1">
        <f t="shared" si="5"/>
        <v>3600</v>
      </c>
      <c r="G13" s="1">
        <f t="shared" si="5"/>
        <v>3600</v>
      </c>
      <c r="H13" s="1">
        <f t="shared" si="5"/>
        <v>3600</v>
      </c>
      <c r="I13" s="1">
        <f t="shared" si="5"/>
        <v>3600</v>
      </c>
      <c r="J13" s="1">
        <f t="shared" si="5"/>
        <v>3600</v>
      </c>
      <c r="K13" s="1">
        <f t="shared" si="5"/>
        <v>3600</v>
      </c>
      <c r="L13" s="1">
        <f t="shared" si="5"/>
        <v>3600</v>
      </c>
      <c r="M13" s="1">
        <f t="shared" si="5"/>
        <v>3600</v>
      </c>
      <c r="N13" s="1"/>
    </row>
    <row r="14" spans="1:14" ht="12.75">
      <c r="A14" s="14" t="s">
        <v>7</v>
      </c>
      <c r="B14" s="1">
        <v>20</v>
      </c>
      <c r="C14" s="1">
        <v>20</v>
      </c>
      <c r="D14" s="1">
        <v>20</v>
      </c>
      <c r="E14" s="1">
        <v>20</v>
      </c>
      <c r="F14" s="1">
        <v>20</v>
      </c>
      <c r="G14" s="1">
        <v>20</v>
      </c>
      <c r="H14" s="1">
        <v>20</v>
      </c>
      <c r="I14" s="1">
        <v>20</v>
      </c>
      <c r="J14" s="1">
        <v>20</v>
      </c>
      <c r="K14" s="1">
        <v>20</v>
      </c>
      <c r="L14" s="1">
        <v>20</v>
      </c>
      <c r="M14" s="1">
        <v>20</v>
      </c>
      <c r="N14" s="1"/>
    </row>
    <row r="15" spans="1:14" ht="13.5" thickBot="1">
      <c r="A15" s="17" t="s">
        <v>1</v>
      </c>
      <c r="B15" s="1">
        <f>30*5</f>
        <v>150</v>
      </c>
      <c r="C15" s="1">
        <f aca="true" t="shared" si="6" ref="C15:M15">30*5</f>
        <v>150</v>
      </c>
      <c r="D15" s="1">
        <f t="shared" si="6"/>
        <v>150</v>
      </c>
      <c r="E15" s="1">
        <f t="shared" si="6"/>
        <v>150</v>
      </c>
      <c r="F15" s="1">
        <f t="shared" si="6"/>
        <v>150</v>
      </c>
      <c r="G15" s="1">
        <f t="shared" si="6"/>
        <v>150</v>
      </c>
      <c r="H15" s="1">
        <f t="shared" si="6"/>
        <v>150</v>
      </c>
      <c r="I15" s="1">
        <f t="shared" si="6"/>
        <v>150</v>
      </c>
      <c r="J15" s="1">
        <f t="shared" si="6"/>
        <v>150</v>
      </c>
      <c r="K15" s="1">
        <f t="shared" si="6"/>
        <v>150</v>
      </c>
      <c r="L15" s="1">
        <f t="shared" si="6"/>
        <v>150</v>
      </c>
      <c r="M15" s="1">
        <f t="shared" si="6"/>
        <v>150</v>
      </c>
      <c r="N15" s="1"/>
    </row>
    <row r="16" spans="1:14" ht="13.5" thickBot="1">
      <c r="A16" s="6" t="s">
        <v>2</v>
      </c>
      <c r="B16" s="1">
        <f>B14*B15</f>
        <v>3000</v>
      </c>
      <c r="C16" s="1">
        <f aca="true" t="shared" si="7" ref="C16:M16">C14*C15</f>
        <v>3000</v>
      </c>
      <c r="D16" s="1">
        <f t="shared" si="7"/>
        <v>3000</v>
      </c>
      <c r="E16" s="1">
        <f t="shared" si="7"/>
        <v>3000</v>
      </c>
      <c r="F16" s="1">
        <f t="shared" si="7"/>
        <v>3000</v>
      </c>
      <c r="G16" s="1">
        <f t="shared" si="7"/>
        <v>3000</v>
      </c>
      <c r="H16" s="1">
        <f t="shared" si="7"/>
        <v>3000</v>
      </c>
      <c r="I16" s="1">
        <f t="shared" si="7"/>
        <v>3000</v>
      </c>
      <c r="J16" s="1">
        <f t="shared" si="7"/>
        <v>3000</v>
      </c>
      <c r="K16" s="1">
        <f t="shared" si="7"/>
        <v>3000</v>
      </c>
      <c r="L16" s="1">
        <f t="shared" si="7"/>
        <v>3000</v>
      </c>
      <c r="M16" s="1">
        <f t="shared" si="7"/>
        <v>3000</v>
      </c>
      <c r="N16" s="1"/>
    </row>
    <row r="17" spans="1:14" ht="12.75">
      <c r="A17" s="19" t="s">
        <v>3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/>
    </row>
    <row r="18" spans="1:14" ht="13.5" thickBot="1">
      <c r="A18" s="17" t="s">
        <v>4</v>
      </c>
      <c r="B18" s="9">
        <f>B17*B15</f>
        <v>1500</v>
      </c>
      <c r="C18" s="9">
        <f aca="true" t="shared" si="8" ref="C18:M18">C17*C15</f>
        <v>1500</v>
      </c>
      <c r="D18" s="9">
        <f t="shared" si="8"/>
        <v>1500</v>
      </c>
      <c r="E18" s="9">
        <f t="shared" si="8"/>
        <v>1500</v>
      </c>
      <c r="F18" s="9">
        <f t="shared" si="8"/>
        <v>1500</v>
      </c>
      <c r="G18" s="9">
        <f t="shared" si="8"/>
        <v>1500</v>
      </c>
      <c r="H18" s="9">
        <f t="shared" si="8"/>
        <v>1500</v>
      </c>
      <c r="I18" s="9">
        <f t="shared" si="8"/>
        <v>1500</v>
      </c>
      <c r="J18" s="9">
        <f t="shared" si="8"/>
        <v>1500</v>
      </c>
      <c r="K18" s="9">
        <f t="shared" si="8"/>
        <v>1500</v>
      </c>
      <c r="L18" s="9">
        <f t="shared" si="8"/>
        <v>1500</v>
      </c>
      <c r="M18" s="9">
        <f t="shared" si="8"/>
        <v>1500</v>
      </c>
      <c r="N18" s="1"/>
    </row>
    <row r="19" spans="1:14" ht="12.75">
      <c r="A19" s="24" t="s">
        <v>8</v>
      </c>
      <c r="B19" s="25">
        <f>B6+B11+B16</f>
        <v>19800</v>
      </c>
      <c r="C19" s="25">
        <f aca="true" t="shared" si="9" ref="C19:M19">C6+C11+C16</f>
        <v>19800</v>
      </c>
      <c r="D19" s="25">
        <f t="shared" si="9"/>
        <v>19800</v>
      </c>
      <c r="E19" s="25">
        <f t="shared" si="9"/>
        <v>19800</v>
      </c>
      <c r="F19" s="25">
        <f t="shared" si="9"/>
        <v>19800</v>
      </c>
      <c r="G19" s="25">
        <f t="shared" si="9"/>
        <v>19800</v>
      </c>
      <c r="H19" s="25">
        <f t="shared" si="9"/>
        <v>19800</v>
      </c>
      <c r="I19" s="25">
        <f t="shared" si="9"/>
        <v>19800</v>
      </c>
      <c r="J19" s="25">
        <f t="shared" si="9"/>
        <v>19800</v>
      </c>
      <c r="K19" s="25">
        <f t="shared" si="9"/>
        <v>19800</v>
      </c>
      <c r="L19" s="25">
        <f t="shared" si="9"/>
        <v>19800</v>
      </c>
      <c r="M19" s="26">
        <f t="shared" si="9"/>
        <v>19800</v>
      </c>
      <c r="N19" s="13"/>
    </row>
    <row r="20" spans="1:14" ht="13.5" thickBot="1">
      <c r="A20" s="27" t="s">
        <v>9</v>
      </c>
      <c r="B20" s="28">
        <f>B8+B13+B18</f>
        <v>9600</v>
      </c>
      <c r="C20" s="28">
        <f aca="true" t="shared" si="10" ref="C20:M20">C8+C13+C18</f>
        <v>9600</v>
      </c>
      <c r="D20" s="28">
        <f t="shared" si="10"/>
        <v>9600</v>
      </c>
      <c r="E20" s="28">
        <f t="shared" si="10"/>
        <v>9600</v>
      </c>
      <c r="F20" s="28">
        <f t="shared" si="10"/>
        <v>9600</v>
      </c>
      <c r="G20" s="28">
        <f t="shared" si="10"/>
        <v>9600</v>
      </c>
      <c r="H20" s="28">
        <f t="shared" si="10"/>
        <v>9600</v>
      </c>
      <c r="I20" s="28">
        <f t="shared" si="10"/>
        <v>9600</v>
      </c>
      <c r="J20" s="28">
        <f t="shared" si="10"/>
        <v>9600</v>
      </c>
      <c r="K20" s="28">
        <f t="shared" si="10"/>
        <v>9600</v>
      </c>
      <c r="L20" s="28">
        <f t="shared" si="10"/>
        <v>9600</v>
      </c>
      <c r="M20" s="29">
        <f t="shared" si="10"/>
        <v>9600</v>
      </c>
      <c r="N20" s="13"/>
    </row>
    <row r="21" spans="1:14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11"/>
    </row>
    <row r="22" spans="1:14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11"/>
    </row>
    <row r="23" spans="1:14" ht="13.5" thickBo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9"/>
    </row>
    <row r="24" spans="1:15" ht="15">
      <c r="A24" s="39" t="s">
        <v>10</v>
      </c>
      <c r="B24" s="15">
        <v>1</v>
      </c>
      <c r="C24" s="15">
        <v>2</v>
      </c>
      <c r="D24" s="15">
        <v>3</v>
      </c>
      <c r="E24" s="15">
        <v>4</v>
      </c>
      <c r="F24" s="15">
        <v>5</v>
      </c>
      <c r="G24" s="15">
        <v>6</v>
      </c>
      <c r="H24" s="15">
        <v>7</v>
      </c>
      <c r="I24" s="15">
        <v>8</v>
      </c>
      <c r="J24" s="15">
        <v>9</v>
      </c>
      <c r="K24" s="15">
        <v>10</v>
      </c>
      <c r="L24" s="15">
        <v>11</v>
      </c>
      <c r="M24" s="15">
        <v>12</v>
      </c>
      <c r="N24" s="71">
        <v>2012</v>
      </c>
      <c r="O24" s="72">
        <v>2013</v>
      </c>
    </row>
    <row r="25" spans="1:15" ht="13.5" thickBot="1">
      <c r="A25" s="21" t="s">
        <v>12</v>
      </c>
      <c r="B25" s="22">
        <v>0</v>
      </c>
      <c r="C25" s="22">
        <f>B50</f>
        <v>80</v>
      </c>
      <c r="D25" s="45">
        <f aca="true" t="shared" si="11" ref="D25:M25">C50</f>
        <v>1601.833333333334</v>
      </c>
      <c r="E25" s="45">
        <f t="shared" si="11"/>
        <v>6005.466666666667</v>
      </c>
      <c r="F25" s="45">
        <f t="shared" si="11"/>
        <v>10409.1</v>
      </c>
      <c r="G25" s="45">
        <f t="shared" si="11"/>
        <v>14812.733333333334</v>
      </c>
      <c r="H25" s="45">
        <f t="shared" si="11"/>
        <v>19216.36666666667</v>
      </c>
      <c r="I25" s="45">
        <f t="shared" si="11"/>
        <v>23620</v>
      </c>
      <c r="J25" s="45">
        <f t="shared" si="11"/>
        <v>28023.63333333333</v>
      </c>
      <c r="K25" s="45">
        <f t="shared" si="11"/>
        <v>32427.266666666663</v>
      </c>
      <c r="L25" s="45">
        <f t="shared" si="11"/>
        <v>36830.899999999994</v>
      </c>
      <c r="M25" s="45">
        <f t="shared" si="11"/>
        <v>41234.533333333326</v>
      </c>
      <c r="N25" s="70"/>
      <c r="O25" s="45">
        <f>M50</f>
        <v>45638.16666666666</v>
      </c>
    </row>
    <row r="26" spans="1:15" ht="12.75">
      <c r="A26" s="43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68"/>
      <c r="O26" s="2"/>
    </row>
    <row r="27" spans="1:15" ht="12.75">
      <c r="A27" s="42" t="s">
        <v>13</v>
      </c>
      <c r="B27" s="1">
        <v>2500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5">
        <f>SUM(B27:M27)</f>
        <v>2500</v>
      </c>
      <c r="O27" s="1">
        <v>0</v>
      </c>
    </row>
    <row r="28" spans="1:15" ht="12.75">
      <c r="A28" s="40" t="s">
        <v>14</v>
      </c>
      <c r="B28" s="1">
        <v>4400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5">
        <f aca="true" t="shared" si="12" ref="N28:O48">SUM(B28:M28)</f>
        <v>4400</v>
      </c>
      <c r="O28" s="1">
        <v>0</v>
      </c>
    </row>
    <row r="29" spans="1:15" ht="12.75">
      <c r="A29" s="40" t="s">
        <v>15</v>
      </c>
      <c r="B29" s="1">
        <v>3500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5">
        <f t="shared" si="12"/>
        <v>3500</v>
      </c>
      <c r="O29" s="1">
        <v>0</v>
      </c>
    </row>
    <row r="30" spans="1:15" ht="13.5" thickBot="1">
      <c r="A30" s="17" t="s">
        <v>2</v>
      </c>
      <c r="B30" s="9">
        <f>B19*50%</f>
        <v>9900</v>
      </c>
      <c r="C30" s="9">
        <f>C19*70%</f>
        <v>13860</v>
      </c>
      <c r="D30" s="9">
        <f aca="true" t="shared" si="13" ref="D30:M30">D19</f>
        <v>19800</v>
      </c>
      <c r="E30" s="9">
        <f t="shared" si="13"/>
        <v>19800</v>
      </c>
      <c r="F30" s="9">
        <f t="shared" si="13"/>
        <v>19800</v>
      </c>
      <c r="G30" s="9">
        <f t="shared" si="13"/>
        <v>19800</v>
      </c>
      <c r="H30" s="9">
        <f t="shared" si="13"/>
        <v>19800</v>
      </c>
      <c r="I30" s="9">
        <f t="shared" si="13"/>
        <v>19800</v>
      </c>
      <c r="J30" s="9">
        <f t="shared" si="13"/>
        <v>19800</v>
      </c>
      <c r="K30" s="9">
        <f t="shared" si="13"/>
        <v>19800</v>
      </c>
      <c r="L30" s="9">
        <f t="shared" si="13"/>
        <v>19800</v>
      </c>
      <c r="M30" s="9">
        <f t="shared" si="13"/>
        <v>19800</v>
      </c>
      <c r="N30" s="66">
        <f t="shared" si="12"/>
        <v>221760</v>
      </c>
      <c r="O30" s="1">
        <f>N30*150%</f>
        <v>332640</v>
      </c>
    </row>
    <row r="31" spans="1:15" ht="13.5" thickBot="1">
      <c r="A31" s="31" t="s">
        <v>16</v>
      </c>
      <c r="B31" s="32">
        <f>SUM(B27:B30)</f>
        <v>20300</v>
      </c>
      <c r="C31" s="32">
        <f aca="true" t="shared" si="14" ref="C31:M31">SUM(C27:C30)</f>
        <v>13860</v>
      </c>
      <c r="D31" s="32">
        <f t="shared" si="14"/>
        <v>19800</v>
      </c>
      <c r="E31" s="32">
        <f t="shared" si="14"/>
        <v>19800</v>
      </c>
      <c r="F31" s="32">
        <f t="shared" si="14"/>
        <v>19800</v>
      </c>
      <c r="G31" s="32">
        <f t="shared" si="14"/>
        <v>19800</v>
      </c>
      <c r="H31" s="32">
        <f t="shared" si="14"/>
        <v>19800</v>
      </c>
      <c r="I31" s="32">
        <f t="shared" si="14"/>
        <v>19800</v>
      </c>
      <c r="J31" s="32">
        <f t="shared" si="14"/>
        <v>19800</v>
      </c>
      <c r="K31" s="32">
        <f t="shared" si="14"/>
        <v>19800</v>
      </c>
      <c r="L31" s="32">
        <f t="shared" si="14"/>
        <v>19800</v>
      </c>
      <c r="M31" s="49">
        <f t="shared" si="14"/>
        <v>19800</v>
      </c>
      <c r="N31" s="67">
        <f t="shared" si="12"/>
        <v>232160</v>
      </c>
      <c r="O31" s="67">
        <f>SUM(O27:O30)</f>
        <v>332640</v>
      </c>
    </row>
    <row r="32" spans="1:15" ht="12.75">
      <c r="A32" s="4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8">
        <f t="shared" si="12"/>
        <v>0</v>
      </c>
      <c r="O32" s="1"/>
    </row>
    <row r="33" spans="1:15" ht="12.75">
      <c r="A33" s="40" t="s">
        <v>18</v>
      </c>
      <c r="B33" s="1">
        <v>4400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5">
        <f t="shared" si="12"/>
        <v>4400</v>
      </c>
      <c r="O33" s="1">
        <v>5000</v>
      </c>
    </row>
    <row r="34" spans="1:15" ht="12.75">
      <c r="A34" s="40" t="s">
        <v>19</v>
      </c>
      <c r="B34" s="1">
        <f>50*30</f>
        <v>1500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5">
        <f t="shared" si="12"/>
        <v>1500</v>
      </c>
      <c r="O34" s="1">
        <v>2000</v>
      </c>
    </row>
    <row r="35" spans="1:15" ht="12.75">
      <c r="A35" s="44" t="s">
        <v>20</v>
      </c>
      <c r="B35" s="1">
        <v>500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5">
        <f t="shared" si="12"/>
        <v>500</v>
      </c>
      <c r="O35" s="1">
        <v>500</v>
      </c>
    </row>
    <row r="36" spans="1:15" ht="12.75">
      <c r="A36" s="40" t="s">
        <v>21</v>
      </c>
      <c r="B36" s="1">
        <v>400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5">
        <f t="shared" si="12"/>
        <v>400</v>
      </c>
      <c r="O36" s="1">
        <v>200</v>
      </c>
    </row>
    <row r="37" spans="1:15" ht="12.75">
      <c r="A37" s="40" t="s">
        <v>22</v>
      </c>
      <c r="B37" s="1">
        <f>B20*50%</f>
        <v>4800</v>
      </c>
      <c r="C37" s="1">
        <f>C20*70%</f>
        <v>6720</v>
      </c>
      <c r="D37" s="1">
        <f aca="true" t="shared" si="15" ref="D37:M37">D20</f>
        <v>9600</v>
      </c>
      <c r="E37" s="1">
        <f t="shared" si="15"/>
        <v>9600</v>
      </c>
      <c r="F37" s="1">
        <f t="shared" si="15"/>
        <v>9600</v>
      </c>
      <c r="G37" s="1">
        <f t="shared" si="15"/>
        <v>9600</v>
      </c>
      <c r="H37" s="1">
        <f t="shared" si="15"/>
        <v>9600</v>
      </c>
      <c r="I37" s="1">
        <f t="shared" si="15"/>
        <v>9600</v>
      </c>
      <c r="J37" s="1">
        <f t="shared" si="15"/>
        <v>9600</v>
      </c>
      <c r="K37" s="1">
        <f t="shared" si="15"/>
        <v>9600</v>
      </c>
      <c r="L37" s="1">
        <f t="shared" si="15"/>
        <v>9600</v>
      </c>
      <c r="M37" s="1">
        <f t="shared" si="15"/>
        <v>9600</v>
      </c>
      <c r="N37" s="65">
        <f t="shared" si="12"/>
        <v>107520</v>
      </c>
      <c r="O37" s="1">
        <f>N37*150%</f>
        <v>161280</v>
      </c>
    </row>
    <row r="38" spans="1:15" ht="12.75">
      <c r="A38" s="40" t="s">
        <v>23</v>
      </c>
      <c r="B38" s="1">
        <f>2000</f>
        <v>2000</v>
      </c>
      <c r="C38" s="1">
        <f aca="true" t="shared" si="16" ref="C38:M38">C30*3%</f>
        <v>415.8</v>
      </c>
      <c r="D38" s="1">
        <f t="shared" si="16"/>
        <v>594</v>
      </c>
      <c r="E38" s="1">
        <f t="shared" si="16"/>
        <v>594</v>
      </c>
      <c r="F38" s="1">
        <f t="shared" si="16"/>
        <v>594</v>
      </c>
      <c r="G38" s="1">
        <f t="shared" si="16"/>
        <v>594</v>
      </c>
      <c r="H38" s="1">
        <f t="shared" si="16"/>
        <v>594</v>
      </c>
      <c r="I38" s="1">
        <f t="shared" si="16"/>
        <v>594</v>
      </c>
      <c r="J38" s="1">
        <f t="shared" si="16"/>
        <v>594</v>
      </c>
      <c r="K38" s="1">
        <f t="shared" si="16"/>
        <v>594</v>
      </c>
      <c r="L38" s="1">
        <f t="shared" si="16"/>
        <v>594</v>
      </c>
      <c r="M38" s="1">
        <f t="shared" si="16"/>
        <v>594</v>
      </c>
      <c r="N38" s="73">
        <f t="shared" si="12"/>
        <v>8355.8</v>
      </c>
      <c r="O38" s="37">
        <f>O30*4%</f>
        <v>13305.6</v>
      </c>
    </row>
    <row r="39" spans="1:15" ht="12.75">
      <c r="A39" s="40" t="s">
        <v>24</v>
      </c>
      <c r="B39" s="1">
        <f>50*10*2</f>
        <v>1000</v>
      </c>
      <c r="C39" s="1">
        <f aca="true" t="shared" si="17" ref="C39:M39">50*10</f>
        <v>500</v>
      </c>
      <c r="D39" s="1">
        <f t="shared" si="17"/>
        <v>500</v>
      </c>
      <c r="E39" s="1">
        <f t="shared" si="17"/>
        <v>500</v>
      </c>
      <c r="F39" s="1">
        <f t="shared" si="17"/>
        <v>500</v>
      </c>
      <c r="G39" s="1">
        <f t="shared" si="17"/>
        <v>500</v>
      </c>
      <c r="H39" s="1">
        <f t="shared" si="17"/>
        <v>500</v>
      </c>
      <c r="I39" s="1">
        <f t="shared" si="17"/>
        <v>500</v>
      </c>
      <c r="J39" s="1">
        <f t="shared" si="17"/>
        <v>500</v>
      </c>
      <c r="K39" s="1">
        <f t="shared" si="17"/>
        <v>500</v>
      </c>
      <c r="L39" s="1">
        <f t="shared" si="17"/>
        <v>500</v>
      </c>
      <c r="M39" s="1">
        <f t="shared" si="17"/>
        <v>500</v>
      </c>
      <c r="N39" s="65">
        <f t="shared" si="12"/>
        <v>6500</v>
      </c>
      <c r="O39" s="1">
        <f>N39*2</f>
        <v>13000</v>
      </c>
    </row>
    <row r="40" spans="1:15" ht="12.75">
      <c r="A40" s="40" t="s">
        <v>25</v>
      </c>
      <c r="B40" s="1">
        <f>50*4</f>
        <v>200</v>
      </c>
      <c r="C40" s="1">
        <f aca="true" t="shared" si="18" ref="C40:M40">50*4</f>
        <v>200</v>
      </c>
      <c r="D40" s="1">
        <f t="shared" si="18"/>
        <v>200</v>
      </c>
      <c r="E40" s="1">
        <f t="shared" si="18"/>
        <v>200</v>
      </c>
      <c r="F40" s="1">
        <f t="shared" si="18"/>
        <v>200</v>
      </c>
      <c r="G40" s="1">
        <f t="shared" si="18"/>
        <v>200</v>
      </c>
      <c r="H40" s="1">
        <f t="shared" si="18"/>
        <v>200</v>
      </c>
      <c r="I40" s="1">
        <f t="shared" si="18"/>
        <v>200</v>
      </c>
      <c r="J40" s="1">
        <f t="shared" si="18"/>
        <v>200</v>
      </c>
      <c r="K40" s="1">
        <f t="shared" si="18"/>
        <v>200</v>
      </c>
      <c r="L40" s="1">
        <f t="shared" si="18"/>
        <v>200</v>
      </c>
      <c r="M40" s="1">
        <f t="shared" si="18"/>
        <v>200</v>
      </c>
      <c r="N40" s="65">
        <f t="shared" si="12"/>
        <v>2400</v>
      </c>
      <c r="O40" s="1">
        <f>N40*2</f>
        <v>4800</v>
      </c>
    </row>
    <row r="41" spans="1:15" ht="12.75">
      <c r="A41" s="40" t="s">
        <v>26</v>
      </c>
      <c r="B41" s="1">
        <f>2*30*3</f>
        <v>180</v>
      </c>
      <c r="C41" s="1">
        <f aca="true" t="shared" si="19" ref="C41:M41">2*30*3</f>
        <v>180</v>
      </c>
      <c r="D41" s="1">
        <f t="shared" si="19"/>
        <v>180</v>
      </c>
      <c r="E41" s="1">
        <f t="shared" si="19"/>
        <v>180</v>
      </c>
      <c r="F41" s="1">
        <f t="shared" si="19"/>
        <v>180</v>
      </c>
      <c r="G41" s="1">
        <f t="shared" si="19"/>
        <v>180</v>
      </c>
      <c r="H41" s="1">
        <f t="shared" si="19"/>
        <v>180</v>
      </c>
      <c r="I41" s="1">
        <f t="shared" si="19"/>
        <v>180</v>
      </c>
      <c r="J41" s="1">
        <f t="shared" si="19"/>
        <v>180</v>
      </c>
      <c r="K41" s="1">
        <f t="shared" si="19"/>
        <v>180</v>
      </c>
      <c r="L41" s="1">
        <f t="shared" si="19"/>
        <v>180</v>
      </c>
      <c r="M41" s="1">
        <f t="shared" si="19"/>
        <v>180</v>
      </c>
      <c r="N41" s="65">
        <f t="shared" si="12"/>
        <v>2160</v>
      </c>
      <c r="O41" s="1">
        <f>N41*2</f>
        <v>4320</v>
      </c>
    </row>
    <row r="42" spans="1:15" ht="12.75">
      <c r="A42" s="40" t="s">
        <v>27</v>
      </c>
      <c r="B42" s="1"/>
      <c r="C42" s="1">
        <f>3*600+1000</f>
        <v>2800</v>
      </c>
      <c r="D42" s="1">
        <f aca="true" t="shared" si="20" ref="D42:M42">3*600+1000</f>
        <v>2800</v>
      </c>
      <c r="E42" s="1">
        <f t="shared" si="20"/>
        <v>2800</v>
      </c>
      <c r="F42" s="1">
        <f t="shared" si="20"/>
        <v>2800</v>
      </c>
      <c r="G42" s="1">
        <f t="shared" si="20"/>
        <v>2800</v>
      </c>
      <c r="H42" s="1">
        <f t="shared" si="20"/>
        <v>2800</v>
      </c>
      <c r="I42" s="1">
        <f t="shared" si="20"/>
        <v>2800</v>
      </c>
      <c r="J42" s="1">
        <f t="shared" si="20"/>
        <v>2800</v>
      </c>
      <c r="K42" s="1">
        <f t="shared" si="20"/>
        <v>2800</v>
      </c>
      <c r="L42" s="1">
        <f t="shared" si="20"/>
        <v>2800</v>
      </c>
      <c r="M42" s="1">
        <f t="shared" si="20"/>
        <v>2800</v>
      </c>
      <c r="N42" s="65">
        <f t="shared" si="12"/>
        <v>30800</v>
      </c>
      <c r="O42" s="1">
        <f>(6*620+1200)*12</f>
        <v>59040</v>
      </c>
    </row>
    <row r="43" spans="1:15" ht="12.75">
      <c r="A43" s="40" t="s">
        <v>28</v>
      </c>
      <c r="B43" s="1"/>
      <c r="C43" s="1">
        <f>C42*33%+C42*1.4%</f>
        <v>963.2</v>
      </c>
      <c r="D43" s="1">
        <f aca="true" t="shared" si="21" ref="D43:M43">D42*33%+D42*1.4%</f>
        <v>963.2</v>
      </c>
      <c r="E43" s="1">
        <f t="shared" si="21"/>
        <v>963.2</v>
      </c>
      <c r="F43" s="1">
        <f t="shared" si="21"/>
        <v>963.2</v>
      </c>
      <c r="G43" s="1">
        <f t="shared" si="21"/>
        <v>963.2</v>
      </c>
      <c r="H43" s="1">
        <f t="shared" si="21"/>
        <v>963.2</v>
      </c>
      <c r="I43" s="1">
        <f t="shared" si="21"/>
        <v>963.2</v>
      </c>
      <c r="J43" s="1">
        <f t="shared" si="21"/>
        <v>963.2</v>
      </c>
      <c r="K43" s="1">
        <f t="shared" si="21"/>
        <v>963.2</v>
      </c>
      <c r="L43" s="1">
        <f t="shared" si="21"/>
        <v>963.2</v>
      </c>
      <c r="M43" s="1">
        <f t="shared" si="21"/>
        <v>963.2</v>
      </c>
      <c r="N43" s="73">
        <f t="shared" si="12"/>
        <v>10595.2</v>
      </c>
      <c r="O43" s="37">
        <f>O42*33%+O42*1.4%</f>
        <v>20309.760000000002</v>
      </c>
    </row>
    <row r="44" spans="1:15" ht="12.75">
      <c r="A44" s="40" t="s">
        <v>29</v>
      </c>
      <c r="B44" s="1">
        <v>240</v>
      </c>
      <c r="C44" s="1">
        <v>240</v>
      </c>
      <c r="D44" s="1">
        <v>240</v>
      </c>
      <c r="E44" s="1">
        <v>240</v>
      </c>
      <c r="F44" s="1">
        <v>240</v>
      </c>
      <c r="G44" s="1">
        <v>240</v>
      </c>
      <c r="H44" s="1">
        <v>240</v>
      </c>
      <c r="I44" s="1">
        <v>240</v>
      </c>
      <c r="J44" s="1">
        <v>240</v>
      </c>
      <c r="K44" s="1">
        <v>240</v>
      </c>
      <c r="L44" s="1">
        <v>240</v>
      </c>
      <c r="M44" s="1">
        <v>240</v>
      </c>
      <c r="N44" s="65">
        <f t="shared" si="12"/>
        <v>2880</v>
      </c>
      <c r="O44" s="1">
        <f>N44*150%</f>
        <v>4320</v>
      </c>
    </row>
    <row r="45" spans="1:15" ht="12.75">
      <c r="A45" s="40" t="s">
        <v>31</v>
      </c>
      <c r="B45" s="1">
        <v>5000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5">
        <f t="shared" si="12"/>
        <v>5000</v>
      </c>
      <c r="O45" s="1">
        <v>5000</v>
      </c>
    </row>
    <row r="46" spans="1:15" ht="12.75">
      <c r="A46" s="17" t="s">
        <v>34</v>
      </c>
      <c r="B46" s="9"/>
      <c r="C46" s="9">
        <v>290</v>
      </c>
      <c r="D46" s="9">
        <v>290</v>
      </c>
      <c r="E46" s="9">
        <v>290</v>
      </c>
      <c r="F46" s="9">
        <v>290</v>
      </c>
      <c r="G46" s="9">
        <v>290</v>
      </c>
      <c r="H46" s="9">
        <v>290</v>
      </c>
      <c r="I46" s="9">
        <v>290</v>
      </c>
      <c r="J46" s="9">
        <v>290</v>
      </c>
      <c r="K46" s="9">
        <v>290</v>
      </c>
      <c r="L46" s="9">
        <v>290</v>
      </c>
      <c r="M46" s="9">
        <v>290</v>
      </c>
      <c r="N46" s="65">
        <f t="shared" si="12"/>
        <v>3190</v>
      </c>
      <c r="O46" s="1">
        <v>310</v>
      </c>
    </row>
    <row r="47" spans="1:15" ht="13.5" thickBot="1">
      <c r="A47" s="17" t="s">
        <v>35</v>
      </c>
      <c r="B47" s="9"/>
      <c r="C47" s="34">
        <f>$B$29*10%/12</f>
        <v>29.166666666666668</v>
      </c>
      <c r="D47" s="34">
        <f aca="true" t="shared" si="22" ref="D47:M47">$B$29*10%/12</f>
        <v>29.166666666666668</v>
      </c>
      <c r="E47" s="34">
        <f t="shared" si="22"/>
        <v>29.166666666666668</v>
      </c>
      <c r="F47" s="34">
        <f t="shared" si="22"/>
        <v>29.166666666666668</v>
      </c>
      <c r="G47" s="34">
        <f t="shared" si="22"/>
        <v>29.166666666666668</v>
      </c>
      <c r="H47" s="34">
        <f t="shared" si="22"/>
        <v>29.166666666666668</v>
      </c>
      <c r="I47" s="34">
        <f t="shared" si="22"/>
        <v>29.166666666666668</v>
      </c>
      <c r="J47" s="34">
        <f t="shared" si="22"/>
        <v>29.166666666666668</v>
      </c>
      <c r="K47" s="34">
        <f t="shared" si="22"/>
        <v>29.166666666666668</v>
      </c>
      <c r="L47" s="34">
        <f t="shared" si="22"/>
        <v>29.166666666666668</v>
      </c>
      <c r="M47" s="34">
        <f t="shared" si="22"/>
        <v>29.166666666666668</v>
      </c>
      <c r="N47" s="66">
        <f t="shared" si="12"/>
        <v>320.83333333333337</v>
      </c>
      <c r="O47" s="1">
        <v>31</v>
      </c>
    </row>
    <row r="48" spans="1:15" ht="13.5" thickBot="1">
      <c r="A48" s="31" t="s">
        <v>30</v>
      </c>
      <c r="B48" s="32">
        <f>SUM(B33:B47)</f>
        <v>20220</v>
      </c>
      <c r="C48" s="35">
        <f aca="true" t="shared" si="23" ref="C48:M48">SUM(C33:C47)</f>
        <v>12338.166666666666</v>
      </c>
      <c r="D48" s="35">
        <f t="shared" si="23"/>
        <v>15396.366666666667</v>
      </c>
      <c r="E48" s="35">
        <f t="shared" si="23"/>
        <v>15396.366666666667</v>
      </c>
      <c r="F48" s="35">
        <f t="shared" si="23"/>
        <v>15396.366666666667</v>
      </c>
      <c r="G48" s="35">
        <f t="shared" si="23"/>
        <v>15396.366666666667</v>
      </c>
      <c r="H48" s="35">
        <f t="shared" si="23"/>
        <v>15396.366666666667</v>
      </c>
      <c r="I48" s="35">
        <f t="shared" si="23"/>
        <v>15396.366666666667</v>
      </c>
      <c r="J48" s="35">
        <f t="shared" si="23"/>
        <v>15396.366666666667</v>
      </c>
      <c r="K48" s="35">
        <f t="shared" si="23"/>
        <v>15396.366666666667</v>
      </c>
      <c r="L48" s="35">
        <f t="shared" si="23"/>
        <v>15396.366666666667</v>
      </c>
      <c r="M48" s="50">
        <f t="shared" si="23"/>
        <v>15396.366666666667</v>
      </c>
      <c r="N48" s="67">
        <f t="shared" si="12"/>
        <v>186521.83333333334</v>
      </c>
      <c r="O48" s="67">
        <f>SUM(O32:O47)</f>
        <v>293416.36</v>
      </c>
    </row>
    <row r="49" spans="1:15" ht="12.75">
      <c r="A49" s="19" t="s">
        <v>32</v>
      </c>
      <c r="B49" s="51">
        <f>B31-B48</f>
        <v>80</v>
      </c>
      <c r="C49" s="52">
        <f aca="true" t="shared" si="24" ref="C49:M49">C31-C48</f>
        <v>1521.833333333334</v>
      </c>
      <c r="D49" s="52">
        <f t="shared" si="24"/>
        <v>4403.633333333333</v>
      </c>
      <c r="E49" s="52">
        <f t="shared" si="24"/>
        <v>4403.633333333333</v>
      </c>
      <c r="F49" s="52">
        <f t="shared" si="24"/>
        <v>4403.633333333333</v>
      </c>
      <c r="G49" s="52">
        <f t="shared" si="24"/>
        <v>4403.633333333333</v>
      </c>
      <c r="H49" s="52">
        <f t="shared" si="24"/>
        <v>4403.633333333333</v>
      </c>
      <c r="I49" s="52">
        <f t="shared" si="24"/>
        <v>4403.633333333333</v>
      </c>
      <c r="J49" s="52">
        <f t="shared" si="24"/>
        <v>4403.633333333333</v>
      </c>
      <c r="K49" s="52">
        <f t="shared" si="24"/>
        <v>4403.633333333333</v>
      </c>
      <c r="L49" s="52">
        <f t="shared" si="24"/>
        <v>4403.633333333333</v>
      </c>
      <c r="M49" s="52">
        <f t="shared" si="24"/>
        <v>4403.633333333333</v>
      </c>
      <c r="N49" s="69">
        <f>SUM(B49:M49)</f>
        <v>45638.16666666666</v>
      </c>
      <c r="O49" s="1">
        <f>O31-O48</f>
        <v>39223.640000000014</v>
      </c>
    </row>
    <row r="50" spans="1:15" ht="15.75" customHeight="1" thickBot="1">
      <c r="A50" s="21" t="s">
        <v>33</v>
      </c>
      <c r="B50" s="22">
        <f>B25+B49</f>
        <v>80</v>
      </c>
      <c r="C50" s="45">
        <f aca="true" t="shared" si="25" ref="C50:M50">C25+C49</f>
        <v>1601.833333333334</v>
      </c>
      <c r="D50" s="45">
        <f t="shared" si="25"/>
        <v>6005.466666666667</v>
      </c>
      <c r="E50" s="45">
        <f t="shared" si="25"/>
        <v>10409.1</v>
      </c>
      <c r="F50" s="45">
        <f t="shared" si="25"/>
        <v>14812.733333333334</v>
      </c>
      <c r="G50" s="45">
        <f t="shared" si="25"/>
        <v>19216.36666666667</v>
      </c>
      <c r="H50" s="45">
        <f t="shared" si="25"/>
        <v>23620</v>
      </c>
      <c r="I50" s="45">
        <f t="shared" si="25"/>
        <v>28023.63333333333</v>
      </c>
      <c r="J50" s="45">
        <f t="shared" si="25"/>
        <v>32427.266666666663</v>
      </c>
      <c r="K50" s="45">
        <f t="shared" si="25"/>
        <v>36830.899999999994</v>
      </c>
      <c r="L50" s="45">
        <f t="shared" si="25"/>
        <v>41234.533333333326</v>
      </c>
      <c r="M50" s="45">
        <f t="shared" si="25"/>
        <v>45638.16666666666</v>
      </c>
      <c r="N50" s="70"/>
      <c r="O50" s="37">
        <f>O25+O49</f>
        <v>84861.80666666667</v>
      </c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68"/>
      <c r="O51" s="1"/>
    </row>
    <row r="54" ht="15">
      <c r="A54" s="30" t="s">
        <v>36</v>
      </c>
    </row>
    <row r="55" spans="1:4" ht="13.5" thickBot="1">
      <c r="A55" s="53" t="s">
        <v>37</v>
      </c>
      <c r="B55" s="9">
        <v>2012</v>
      </c>
      <c r="C55" s="9">
        <v>2013</v>
      </c>
      <c r="D55" s="9">
        <v>2014</v>
      </c>
    </row>
    <row r="56" spans="1:4" ht="13.5" thickBot="1">
      <c r="A56" s="31" t="s">
        <v>2</v>
      </c>
      <c r="B56" s="32">
        <f>N30</f>
        <v>221760</v>
      </c>
      <c r="C56" s="32">
        <f>O30</f>
        <v>332640</v>
      </c>
      <c r="D56" s="33"/>
    </row>
    <row r="57" spans="1:4" ht="12.75">
      <c r="A57" s="54" t="s">
        <v>38</v>
      </c>
      <c r="B57" s="2"/>
      <c r="C57" s="2"/>
      <c r="D57" s="2"/>
    </row>
    <row r="58" spans="1:4" ht="12.75">
      <c r="A58" s="40" t="s">
        <v>19</v>
      </c>
      <c r="B58" s="1">
        <f aca="true" t="shared" si="26" ref="B58:C68">N34</f>
        <v>1500</v>
      </c>
      <c r="C58" s="1">
        <f t="shared" si="26"/>
        <v>2000</v>
      </c>
      <c r="D58" s="1"/>
    </row>
    <row r="59" spans="1:4" ht="12.75">
      <c r="A59" s="44" t="s">
        <v>20</v>
      </c>
      <c r="B59" s="1">
        <f t="shared" si="26"/>
        <v>500</v>
      </c>
      <c r="C59" s="1">
        <f t="shared" si="26"/>
        <v>500</v>
      </c>
      <c r="D59" s="1"/>
    </row>
    <row r="60" spans="1:4" ht="12.75">
      <c r="A60" s="40" t="s">
        <v>21</v>
      </c>
      <c r="B60" s="1">
        <f t="shared" si="26"/>
        <v>400</v>
      </c>
      <c r="C60" s="1">
        <f t="shared" si="26"/>
        <v>200</v>
      </c>
      <c r="D60" s="1"/>
    </row>
    <row r="61" spans="1:4" ht="12.75">
      <c r="A61" s="40" t="s">
        <v>22</v>
      </c>
      <c r="B61" s="1">
        <f t="shared" si="26"/>
        <v>107520</v>
      </c>
      <c r="C61" s="1">
        <f t="shared" si="26"/>
        <v>161280</v>
      </c>
      <c r="D61" s="1"/>
    </row>
    <row r="62" spans="1:4" ht="12.75">
      <c r="A62" s="40" t="s">
        <v>23</v>
      </c>
      <c r="B62" s="1">
        <f t="shared" si="26"/>
        <v>8355.8</v>
      </c>
      <c r="C62" s="1">
        <f t="shared" si="26"/>
        <v>13305.6</v>
      </c>
      <c r="D62" s="1"/>
    </row>
    <row r="63" spans="1:4" ht="12.75">
      <c r="A63" s="40" t="s">
        <v>24</v>
      </c>
      <c r="B63" s="1">
        <f t="shared" si="26"/>
        <v>6500</v>
      </c>
      <c r="C63" s="1">
        <f t="shared" si="26"/>
        <v>13000</v>
      </c>
      <c r="D63" s="1"/>
    </row>
    <row r="64" spans="1:4" ht="12.75">
      <c r="A64" s="40" t="s">
        <v>25</v>
      </c>
      <c r="B64" s="1">
        <f t="shared" si="26"/>
        <v>2400</v>
      </c>
      <c r="C64" s="1">
        <f t="shared" si="26"/>
        <v>4800</v>
      </c>
      <c r="D64" s="1"/>
    </row>
    <row r="65" spans="1:4" ht="12.75">
      <c r="A65" s="40" t="s">
        <v>26</v>
      </c>
      <c r="B65" s="1">
        <f t="shared" si="26"/>
        <v>2160</v>
      </c>
      <c r="C65" s="1">
        <f t="shared" si="26"/>
        <v>4320</v>
      </c>
      <c r="D65" s="1"/>
    </row>
    <row r="66" spans="1:4" ht="12.75">
      <c r="A66" s="40" t="s">
        <v>27</v>
      </c>
      <c r="B66" s="1">
        <f t="shared" si="26"/>
        <v>30800</v>
      </c>
      <c r="C66" s="1">
        <f t="shared" si="26"/>
        <v>59040</v>
      </c>
      <c r="D66" s="1"/>
    </row>
    <row r="67" spans="1:4" ht="12.75">
      <c r="A67" s="40" t="s">
        <v>28</v>
      </c>
      <c r="B67" s="1">
        <f t="shared" si="26"/>
        <v>10595.2</v>
      </c>
      <c r="C67" s="1">
        <f t="shared" si="26"/>
        <v>20309.760000000002</v>
      </c>
      <c r="D67" s="1"/>
    </row>
    <row r="68" spans="1:4" ht="12.75">
      <c r="A68" s="40" t="s">
        <v>29</v>
      </c>
      <c r="B68" s="1">
        <f t="shared" si="26"/>
        <v>2880</v>
      </c>
      <c r="C68" s="1">
        <f t="shared" si="26"/>
        <v>4320</v>
      </c>
      <c r="D68" s="1"/>
    </row>
    <row r="69" spans="1:4" ht="12.75">
      <c r="A69" s="1" t="s">
        <v>35</v>
      </c>
      <c r="B69" s="37">
        <f>N47</f>
        <v>320.83333333333337</v>
      </c>
      <c r="C69" s="37">
        <f>O47</f>
        <v>31</v>
      </c>
      <c r="D69" s="1"/>
    </row>
    <row r="70" spans="1:4" ht="13.5" thickBot="1">
      <c r="A70" s="9" t="s">
        <v>39</v>
      </c>
      <c r="B70" s="9">
        <f>B33*20%</f>
        <v>880</v>
      </c>
      <c r="C70" s="9">
        <f>C81*20%</f>
        <v>1880</v>
      </c>
      <c r="D70" s="9"/>
    </row>
    <row r="71" spans="1:4" ht="13.5" thickBot="1">
      <c r="A71" s="31" t="s">
        <v>40</v>
      </c>
      <c r="B71" s="32">
        <f>SUM(B58:B70)</f>
        <v>174811.83333333334</v>
      </c>
      <c r="C71" s="32">
        <f>SUM(C58:C70)</f>
        <v>284986.36</v>
      </c>
      <c r="D71" s="33"/>
    </row>
    <row r="72" spans="1:4" ht="12.75">
      <c r="A72" s="2" t="s">
        <v>41</v>
      </c>
      <c r="B72" s="36">
        <f>B56-B71</f>
        <v>46948.16666666666</v>
      </c>
      <c r="C72" s="36">
        <f>C56-C71</f>
        <v>47653.640000000014</v>
      </c>
      <c r="D72" s="2"/>
    </row>
    <row r="74" ht="15.75" thickBot="1">
      <c r="A74" s="55" t="s">
        <v>42</v>
      </c>
    </row>
    <row r="75" spans="1:4" ht="12.75">
      <c r="A75" s="56" t="s">
        <v>43</v>
      </c>
      <c r="B75" s="15">
        <v>2012</v>
      </c>
      <c r="C75" s="15">
        <v>2013</v>
      </c>
      <c r="D75" s="16">
        <v>2014</v>
      </c>
    </row>
    <row r="76" spans="1:4" ht="12.75">
      <c r="A76" s="58" t="s">
        <v>44</v>
      </c>
      <c r="B76" s="1"/>
      <c r="C76" s="1"/>
      <c r="D76" s="41"/>
    </row>
    <row r="77" spans="1:4" ht="12.75">
      <c r="A77" s="40" t="s">
        <v>45</v>
      </c>
      <c r="B77" s="37">
        <f>M50</f>
        <v>45638.16666666666</v>
      </c>
      <c r="C77" s="37">
        <f>O50</f>
        <v>84861.80666666667</v>
      </c>
      <c r="D77" s="41"/>
    </row>
    <row r="78" spans="1:4" ht="13.5" thickBot="1">
      <c r="A78" s="17" t="s">
        <v>31</v>
      </c>
      <c r="B78" s="9">
        <f>N45</f>
        <v>5000</v>
      </c>
      <c r="C78" s="9">
        <f>B78+O45</f>
        <v>10000</v>
      </c>
      <c r="D78" s="18"/>
    </row>
    <row r="79" spans="1:4" ht="13.5" thickBot="1">
      <c r="A79" s="31" t="s">
        <v>46</v>
      </c>
      <c r="B79" s="35">
        <f>SUM(B77:B78)</f>
        <v>50638.16666666666</v>
      </c>
      <c r="C79" s="35">
        <f>SUM(C77:C78)</f>
        <v>94861.80666666667</v>
      </c>
      <c r="D79" s="33"/>
    </row>
    <row r="80" spans="1:4" ht="12.75">
      <c r="A80" s="59" t="s">
        <v>47</v>
      </c>
      <c r="B80" s="2"/>
      <c r="C80" s="2"/>
      <c r="D80" s="20"/>
    </row>
    <row r="81" spans="1:4" ht="12.75">
      <c r="A81" s="40" t="s">
        <v>18</v>
      </c>
      <c r="B81" s="1">
        <f>N33</f>
        <v>4400</v>
      </c>
      <c r="C81" s="1">
        <f>B81+O33</f>
        <v>9400</v>
      </c>
      <c r="D81" s="41"/>
    </row>
    <row r="82" spans="1:4" ht="13.5" thickBot="1">
      <c r="A82" s="17" t="s">
        <v>48</v>
      </c>
      <c r="B82" s="9">
        <f>-B70</f>
        <v>-880</v>
      </c>
      <c r="C82" s="9">
        <f>B82-C70</f>
        <v>-2760</v>
      </c>
      <c r="D82" s="18"/>
    </row>
    <row r="83" spans="1:4" ht="13.5" thickBot="1">
      <c r="A83" s="31" t="s">
        <v>49</v>
      </c>
      <c r="B83" s="32">
        <f>SUM(B81:B82)</f>
        <v>3520</v>
      </c>
      <c r="C83" s="32">
        <f>SUM(C81:C82)</f>
        <v>6640</v>
      </c>
      <c r="D83" s="33"/>
    </row>
    <row r="84" spans="1:4" ht="13.5" thickBot="1">
      <c r="A84" s="60" t="s">
        <v>50</v>
      </c>
      <c r="B84" s="62">
        <f>B79+B83</f>
        <v>54158.16666666666</v>
      </c>
      <c r="C84" s="62">
        <f>C79+C83</f>
        <v>101501.80666666667</v>
      </c>
      <c r="D84" s="61"/>
    </row>
    <row r="85" spans="1:4" ht="12.75">
      <c r="A85" s="63" t="s">
        <v>51</v>
      </c>
      <c r="B85" s="2"/>
      <c r="C85" s="2"/>
      <c r="D85" s="20"/>
    </row>
    <row r="86" spans="1:4" ht="13.5" thickBot="1">
      <c r="A86" s="17" t="s">
        <v>52</v>
      </c>
      <c r="B86" s="9">
        <f>B29-N46</f>
        <v>310</v>
      </c>
      <c r="C86" s="9">
        <v>0</v>
      </c>
      <c r="D86" s="18"/>
    </row>
    <row r="87" spans="1:4" ht="13.5" thickBot="1">
      <c r="A87" s="31" t="s">
        <v>53</v>
      </c>
      <c r="B87" s="32">
        <f>SUM(B86)</f>
        <v>310</v>
      </c>
      <c r="C87" s="32">
        <f>SUM(C86)</f>
        <v>0</v>
      </c>
      <c r="D87" s="33"/>
    </row>
    <row r="88" spans="1:4" ht="12.75">
      <c r="A88" s="57" t="s">
        <v>54</v>
      </c>
      <c r="B88" s="2"/>
      <c r="C88" s="2"/>
      <c r="D88" s="20"/>
    </row>
    <row r="89" spans="1:4" ht="12.75">
      <c r="A89" s="40" t="s">
        <v>55</v>
      </c>
      <c r="B89" s="1">
        <f>N27</f>
        <v>2500</v>
      </c>
      <c r="C89" s="1">
        <f>B89</f>
        <v>2500</v>
      </c>
      <c r="D89" s="41"/>
    </row>
    <row r="90" spans="1:4" ht="12.75">
      <c r="A90" s="17" t="s">
        <v>57</v>
      </c>
      <c r="B90" s="9">
        <f>N28</f>
        <v>4400</v>
      </c>
      <c r="C90" s="9">
        <f>B90</f>
        <v>4400</v>
      </c>
      <c r="D90" s="18"/>
    </row>
    <row r="91" spans="1:4" ht="13.5" thickBot="1">
      <c r="A91" s="17" t="s">
        <v>41</v>
      </c>
      <c r="B91" s="34">
        <f>B72</f>
        <v>46948.16666666666</v>
      </c>
      <c r="C91" s="34">
        <f>B91+C72</f>
        <v>94601.80666666667</v>
      </c>
      <c r="D91" s="18"/>
    </row>
    <row r="92" spans="1:4" ht="13.5" thickBot="1">
      <c r="A92" s="31" t="s">
        <v>56</v>
      </c>
      <c r="B92" s="35">
        <f>SUM(B89:B91)</f>
        <v>53848.16666666666</v>
      </c>
      <c r="C92" s="35">
        <f>SUM(C89:C91)</f>
        <v>101501.80666666667</v>
      </c>
      <c r="D92" s="33"/>
    </row>
    <row r="93" spans="1:4" ht="12.75">
      <c r="A93" s="64" t="s">
        <v>51</v>
      </c>
      <c r="B93" s="52">
        <f>B87+B92</f>
        <v>54158.16666666666</v>
      </c>
      <c r="C93" s="52">
        <f>C87+C92</f>
        <v>101501.80666666667</v>
      </c>
      <c r="D93" s="20"/>
    </row>
    <row r="94" spans="1:4" ht="12.75">
      <c r="A94" s="40"/>
      <c r="B94" s="1"/>
      <c r="C94" s="1"/>
      <c r="D94" s="41"/>
    </row>
    <row r="95" spans="1:4" ht="12.75">
      <c r="A95" s="40"/>
      <c r="B95" s="1"/>
      <c r="C95" s="1"/>
      <c r="D95" s="41"/>
    </row>
    <row r="96" spans="1:4" ht="13.5" thickBot="1">
      <c r="A96" s="21"/>
      <c r="B96" s="22"/>
      <c r="C96" s="22"/>
      <c r="D9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</dc:creator>
  <cp:keywords/>
  <dc:description/>
  <cp:lastModifiedBy>moroz</cp:lastModifiedBy>
  <dcterms:created xsi:type="dcterms:W3CDTF">2011-10-28T13:21:19Z</dcterms:created>
  <dcterms:modified xsi:type="dcterms:W3CDTF">2011-11-04T17:03:10Z</dcterms:modified>
  <cp:category/>
  <cp:version/>
  <cp:contentType/>
  <cp:contentStatus/>
</cp:coreProperties>
</file>