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1840" windowHeight="1258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0" i="2" l="1"/>
  <c r="D54" i="2"/>
  <c r="C54" i="2"/>
  <c r="B54" i="2"/>
  <c r="A51" i="2"/>
  <c r="M44" i="2"/>
  <c r="O44" i="2" s="1"/>
  <c r="P44" i="2" s="1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B43" i="2"/>
  <c r="N43" i="2" s="1"/>
  <c r="N34" i="2"/>
  <c r="N31" i="2"/>
  <c r="B79" i="2" s="1"/>
  <c r="N30" i="2"/>
  <c r="L21" i="2"/>
  <c r="H21" i="2"/>
  <c r="F21" i="2"/>
  <c r="D21" i="2"/>
  <c r="M21" i="2"/>
  <c r="K21" i="2"/>
  <c r="J21" i="2"/>
  <c r="I21" i="2"/>
  <c r="G21" i="2"/>
  <c r="E21" i="2"/>
  <c r="C21" i="2"/>
  <c r="B21" i="2"/>
  <c r="L17" i="2"/>
  <c r="H17" i="2"/>
  <c r="D17" i="2"/>
  <c r="M17" i="2"/>
  <c r="K17" i="2"/>
  <c r="J17" i="2"/>
  <c r="I17" i="2"/>
  <c r="G17" i="2"/>
  <c r="F17" i="2"/>
  <c r="E17" i="2"/>
  <c r="C17" i="2"/>
  <c r="B17" i="2"/>
  <c r="L13" i="2"/>
  <c r="H13" i="2"/>
  <c r="F13" i="2"/>
  <c r="D13" i="2"/>
  <c r="M13" i="2"/>
  <c r="K13" i="2"/>
  <c r="J13" i="2"/>
  <c r="I13" i="2"/>
  <c r="G13" i="2"/>
  <c r="E13" i="2"/>
  <c r="C13" i="2"/>
  <c r="B13" i="2"/>
  <c r="L9" i="2"/>
  <c r="H9" i="2"/>
  <c r="H23" i="2" s="1"/>
  <c r="H32" i="2" s="1"/>
  <c r="D9" i="2"/>
  <c r="M9" i="2"/>
  <c r="K9" i="2"/>
  <c r="J9" i="2"/>
  <c r="I9" i="2"/>
  <c r="G9" i="2"/>
  <c r="F9" i="2"/>
  <c r="E9" i="2"/>
  <c r="C9" i="2"/>
  <c r="B9" i="2"/>
  <c r="L5" i="2"/>
  <c r="H5" i="2"/>
  <c r="F5" i="2"/>
  <c r="D5" i="2"/>
  <c r="J5" i="2"/>
  <c r="B5" i="2"/>
  <c r="D79" i="1"/>
  <c r="D77" i="1"/>
  <c r="D72" i="1"/>
  <c r="D71" i="1"/>
  <c r="P44" i="1"/>
  <c r="P39" i="1"/>
  <c r="P42" i="1"/>
  <c r="P43" i="1"/>
  <c r="P37" i="1"/>
  <c r="C79" i="1"/>
  <c r="C77" i="1"/>
  <c r="C72" i="1"/>
  <c r="C62" i="1"/>
  <c r="D62" i="1"/>
  <c r="B62" i="1"/>
  <c r="C71" i="1"/>
  <c r="C54" i="1"/>
  <c r="D54" i="1"/>
  <c r="O44" i="1"/>
  <c r="O43" i="1"/>
  <c r="O42" i="1"/>
  <c r="O39" i="1"/>
  <c r="O37" i="1"/>
  <c r="N44" i="2" l="1"/>
  <c r="B77" i="2" s="1"/>
  <c r="C77" i="2" s="1"/>
  <c r="D23" i="2"/>
  <c r="D32" i="2" s="1"/>
  <c r="L23" i="2"/>
  <c r="L32" i="2" s="1"/>
  <c r="B61" i="2"/>
  <c r="O43" i="2"/>
  <c r="B23" i="2"/>
  <c r="B32" i="2" s="1"/>
  <c r="J23" i="2"/>
  <c r="J32" i="2" s="1"/>
  <c r="D33" i="2"/>
  <c r="F23" i="2"/>
  <c r="F32" i="2" s="1"/>
  <c r="H33" i="2"/>
  <c r="B78" i="2"/>
  <c r="C79" i="2"/>
  <c r="C60" i="2"/>
  <c r="D60" i="2"/>
  <c r="B71" i="2"/>
  <c r="B57" i="2"/>
  <c r="C5" i="2"/>
  <c r="C23" i="2" s="1"/>
  <c r="C32" i="2" s="1"/>
  <c r="G5" i="2"/>
  <c r="G23" i="2" s="1"/>
  <c r="G32" i="2" s="1"/>
  <c r="K5" i="2"/>
  <c r="K23" i="2" s="1"/>
  <c r="K32" i="2" s="1"/>
  <c r="E5" i="2"/>
  <c r="E23" i="2" s="1"/>
  <c r="E32" i="2" s="1"/>
  <c r="I5" i="2"/>
  <c r="I23" i="2" s="1"/>
  <c r="I32" i="2" s="1"/>
  <c r="M5" i="2"/>
  <c r="M23" i="2" s="1"/>
  <c r="M32" i="2" s="1"/>
  <c r="B79" i="1"/>
  <c r="C78" i="1"/>
  <c r="D78" i="1"/>
  <c r="B77" i="1"/>
  <c r="B78" i="1" s="1"/>
  <c r="C73" i="1"/>
  <c r="D73" i="1"/>
  <c r="B71" i="1"/>
  <c r="B55" i="1"/>
  <c r="C55" i="1"/>
  <c r="D55" i="1"/>
  <c r="B57" i="1"/>
  <c r="C57" i="1"/>
  <c r="D57" i="1"/>
  <c r="B60" i="1"/>
  <c r="C60" i="1"/>
  <c r="D60" i="1"/>
  <c r="B61" i="1"/>
  <c r="C61" i="1"/>
  <c r="D61" i="1"/>
  <c r="B72" i="1"/>
  <c r="B73" i="1" s="1"/>
  <c r="B54" i="1"/>
  <c r="A51" i="1"/>
  <c r="N31" i="1"/>
  <c r="N34" i="1"/>
  <c r="N35" i="1"/>
  <c r="N36" i="1"/>
  <c r="N37" i="1"/>
  <c r="N39" i="1"/>
  <c r="N42" i="1"/>
  <c r="N43" i="1"/>
  <c r="N44" i="1"/>
  <c r="N30" i="1"/>
  <c r="D44" i="1"/>
  <c r="E44" i="1"/>
  <c r="F44" i="1"/>
  <c r="G44" i="1"/>
  <c r="H44" i="1"/>
  <c r="I44" i="1"/>
  <c r="J44" i="1"/>
  <c r="K44" i="1"/>
  <c r="L44" i="1"/>
  <c r="M44" i="1"/>
  <c r="C44" i="1"/>
  <c r="C43" i="1"/>
  <c r="D43" i="1"/>
  <c r="E43" i="1"/>
  <c r="F43" i="1"/>
  <c r="G43" i="1"/>
  <c r="H43" i="1"/>
  <c r="I43" i="1"/>
  <c r="J43" i="1"/>
  <c r="K43" i="1"/>
  <c r="L43" i="1"/>
  <c r="M43" i="1"/>
  <c r="B43" i="1"/>
  <c r="B37" i="1"/>
  <c r="C37" i="1"/>
  <c r="D37" i="1"/>
  <c r="E37" i="1"/>
  <c r="F37" i="1"/>
  <c r="G37" i="1"/>
  <c r="H37" i="1"/>
  <c r="I37" i="1"/>
  <c r="J37" i="1"/>
  <c r="K37" i="1"/>
  <c r="L37" i="1"/>
  <c r="M37" i="1"/>
  <c r="C33" i="1"/>
  <c r="G33" i="1"/>
  <c r="K33" i="1"/>
  <c r="C32" i="1"/>
  <c r="C38" i="1" s="1"/>
  <c r="D32" i="1"/>
  <c r="D40" i="1" s="1"/>
  <c r="D41" i="1" s="1"/>
  <c r="G32" i="1"/>
  <c r="G38" i="1" s="1"/>
  <c r="H32" i="1"/>
  <c r="H33" i="1" s="1"/>
  <c r="K32" i="1"/>
  <c r="K38" i="1" s="1"/>
  <c r="L32" i="1"/>
  <c r="L40" i="1" s="1"/>
  <c r="L41" i="1" s="1"/>
  <c r="C23" i="1"/>
  <c r="D23" i="1"/>
  <c r="E23" i="1"/>
  <c r="E32" i="1" s="1"/>
  <c r="G23" i="1"/>
  <c r="H23" i="1"/>
  <c r="I23" i="1"/>
  <c r="I32" i="1" s="1"/>
  <c r="K23" i="1"/>
  <c r="L23" i="1"/>
  <c r="M23" i="1"/>
  <c r="M32" i="1" s="1"/>
  <c r="C20" i="1"/>
  <c r="D20" i="1"/>
  <c r="E20" i="1"/>
  <c r="F20" i="1"/>
  <c r="G20" i="1"/>
  <c r="H20" i="1"/>
  <c r="I20" i="1"/>
  <c r="J20" i="1"/>
  <c r="K20" i="1"/>
  <c r="L20" i="1"/>
  <c r="M20" i="1"/>
  <c r="B20" i="1"/>
  <c r="M21" i="1"/>
  <c r="L21" i="1"/>
  <c r="K21" i="1"/>
  <c r="J21" i="1"/>
  <c r="I21" i="1"/>
  <c r="H21" i="1"/>
  <c r="G21" i="1"/>
  <c r="F21" i="1"/>
  <c r="E21" i="1"/>
  <c r="D21" i="1"/>
  <c r="C21" i="1"/>
  <c r="B21" i="1"/>
  <c r="G16" i="1"/>
  <c r="H16" i="1"/>
  <c r="H17" i="1" s="1"/>
  <c r="I16" i="1"/>
  <c r="G17" i="1"/>
  <c r="I17" i="1"/>
  <c r="F16" i="1"/>
  <c r="C16" i="1"/>
  <c r="D16" i="1"/>
  <c r="D17" i="1" s="1"/>
  <c r="E16" i="1"/>
  <c r="E17" i="1" s="1"/>
  <c r="J16" i="1"/>
  <c r="K16" i="1"/>
  <c r="L16" i="1"/>
  <c r="M16" i="1"/>
  <c r="B16" i="1"/>
  <c r="M17" i="1"/>
  <c r="L17" i="1"/>
  <c r="K17" i="1"/>
  <c r="J17" i="1"/>
  <c r="F17" i="1"/>
  <c r="C17" i="1"/>
  <c r="B17" i="1"/>
  <c r="C12" i="1"/>
  <c r="D12" i="1"/>
  <c r="E12" i="1"/>
  <c r="F12" i="1"/>
  <c r="G12" i="1"/>
  <c r="H12" i="1"/>
  <c r="I12" i="1"/>
  <c r="J12" i="1"/>
  <c r="K12" i="1"/>
  <c r="L12" i="1"/>
  <c r="M12" i="1"/>
  <c r="B12" i="1"/>
  <c r="M13" i="1"/>
  <c r="L13" i="1"/>
  <c r="K13" i="1"/>
  <c r="J13" i="1"/>
  <c r="I13" i="1"/>
  <c r="H13" i="1"/>
  <c r="G13" i="1"/>
  <c r="F13" i="1"/>
  <c r="E13" i="1"/>
  <c r="D13" i="1"/>
  <c r="C13" i="1"/>
  <c r="B13" i="1"/>
  <c r="B8" i="1"/>
  <c r="M8" i="1"/>
  <c r="K8" i="1"/>
  <c r="L8" i="1"/>
  <c r="J8" i="1"/>
  <c r="I8" i="1"/>
  <c r="H8" i="1"/>
  <c r="G8" i="1"/>
  <c r="F8" i="1"/>
  <c r="D8" i="1"/>
  <c r="E8" i="1"/>
  <c r="E9" i="1" s="1"/>
  <c r="C8" i="1"/>
  <c r="M9" i="1"/>
  <c r="L9" i="1"/>
  <c r="K9" i="1"/>
  <c r="J9" i="1"/>
  <c r="I9" i="1"/>
  <c r="H9" i="1"/>
  <c r="G9" i="1"/>
  <c r="F9" i="1"/>
  <c r="D9" i="1"/>
  <c r="C9" i="1"/>
  <c r="B9" i="1"/>
  <c r="C5" i="1"/>
  <c r="D5" i="1"/>
  <c r="E5" i="1"/>
  <c r="F5" i="1"/>
  <c r="F23" i="1" s="1"/>
  <c r="F32" i="1" s="1"/>
  <c r="G5" i="1"/>
  <c r="H5" i="1"/>
  <c r="I5" i="1"/>
  <c r="J5" i="1"/>
  <c r="J23" i="1" s="1"/>
  <c r="J32" i="1" s="1"/>
  <c r="K5" i="1"/>
  <c r="L5" i="1"/>
  <c r="M5" i="1"/>
  <c r="B5" i="1"/>
  <c r="B23" i="1" s="1"/>
  <c r="B32" i="1" s="1"/>
  <c r="G4" i="1"/>
  <c r="F4" i="1"/>
  <c r="M4" i="1"/>
  <c r="I4" i="1"/>
  <c r="H4" i="1"/>
  <c r="B4" i="1"/>
  <c r="C4" i="1"/>
  <c r="D4" i="1"/>
  <c r="E4" i="1"/>
  <c r="J4" i="1"/>
  <c r="K4" i="1"/>
  <c r="L4" i="1"/>
  <c r="D45" i="2" l="1"/>
  <c r="D46" i="2" s="1"/>
  <c r="L33" i="2"/>
  <c r="L45" i="2"/>
  <c r="M33" i="2"/>
  <c r="J33" i="2"/>
  <c r="H45" i="2"/>
  <c r="H46" i="2" s="1"/>
  <c r="E33" i="2"/>
  <c r="D79" i="2"/>
  <c r="C61" i="2"/>
  <c r="P43" i="2"/>
  <c r="D61" i="2" s="1"/>
  <c r="K33" i="2"/>
  <c r="C57" i="2"/>
  <c r="D57" i="2"/>
  <c r="D77" i="2"/>
  <c r="D78" i="2" s="1"/>
  <c r="C78" i="2"/>
  <c r="G33" i="2"/>
  <c r="I33" i="2"/>
  <c r="C33" i="2"/>
  <c r="C71" i="2"/>
  <c r="B62" i="2"/>
  <c r="B72" i="2" s="1"/>
  <c r="B73" i="2" s="1"/>
  <c r="F33" i="2"/>
  <c r="N32" i="2"/>
  <c r="B33" i="2"/>
  <c r="I38" i="1"/>
  <c r="I45" i="1" s="1"/>
  <c r="I33" i="1"/>
  <c r="I46" i="1" s="1"/>
  <c r="I40" i="1"/>
  <c r="I41" i="1" s="1"/>
  <c r="J40" i="1"/>
  <c r="J41" i="1" s="1"/>
  <c r="J33" i="1"/>
  <c r="J38" i="1"/>
  <c r="F33" i="1"/>
  <c r="F40" i="1"/>
  <c r="F41" i="1" s="1"/>
  <c r="F38" i="1"/>
  <c r="M40" i="1"/>
  <c r="M41" i="1" s="1"/>
  <c r="M33" i="1"/>
  <c r="M38" i="1"/>
  <c r="M45" i="1" s="1"/>
  <c r="E40" i="1"/>
  <c r="E41" i="1" s="1"/>
  <c r="E33" i="1"/>
  <c r="E38" i="1"/>
  <c r="C45" i="1"/>
  <c r="C46" i="1" s="1"/>
  <c r="H40" i="1"/>
  <c r="H41" i="1" s="1"/>
  <c r="L38" i="1"/>
  <c r="L45" i="1" s="1"/>
  <c r="H38" i="1"/>
  <c r="D38" i="1"/>
  <c r="D45" i="1" s="1"/>
  <c r="K40" i="1"/>
  <c r="K41" i="1" s="1"/>
  <c r="G40" i="1"/>
  <c r="G41" i="1" s="1"/>
  <c r="C40" i="1"/>
  <c r="C41" i="1" s="1"/>
  <c r="L33" i="1"/>
  <c r="L46" i="1" s="1"/>
  <c r="D33" i="1"/>
  <c r="D46" i="1" s="1"/>
  <c r="B40" i="1"/>
  <c r="B38" i="1"/>
  <c r="B33" i="1"/>
  <c r="N32" i="1"/>
  <c r="L46" i="2" l="1"/>
  <c r="G45" i="2"/>
  <c r="G46" i="2" s="1"/>
  <c r="C45" i="2"/>
  <c r="C46" i="2" s="1"/>
  <c r="I45" i="2"/>
  <c r="I46" i="2" s="1"/>
  <c r="E45" i="2"/>
  <c r="E46" i="2" s="1"/>
  <c r="N33" i="2"/>
  <c r="B51" i="2"/>
  <c r="B52" i="2" s="1"/>
  <c r="O32" i="2"/>
  <c r="D71" i="2"/>
  <c r="C62" i="2"/>
  <c r="C73" i="2"/>
  <c r="J45" i="2"/>
  <c r="J46" i="2" s="1"/>
  <c r="B58" i="2"/>
  <c r="B55" i="2"/>
  <c r="K45" i="2"/>
  <c r="K46" i="2" s="1"/>
  <c r="M45" i="2"/>
  <c r="M46" i="2" s="1"/>
  <c r="F45" i="2"/>
  <c r="F46" i="2" s="1"/>
  <c r="C72" i="2"/>
  <c r="M46" i="1"/>
  <c r="H45" i="1"/>
  <c r="H46" i="1" s="1"/>
  <c r="K45" i="1"/>
  <c r="K46" i="1" s="1"/>
  <c r="J45" i="1"/>
  <c r="E45" i="1"/>
  <c r="E46" i="1" s="1"/>
  <c r="G45" i="1"/>
  <c r="G46" i="1" s="1"/>
  <c r="F45" i="1"/>
  <c r="F46" i="1" s="1"/>
  <c r="J46" i="1"/>
  <c r="N38" i="1"/>
  <c r="B45" i="1"/>
  <c r="B46" i="1" s="1"/>
  <c r="B47" i="1" s="1"/>
  <c r="C28" i="1" s="1"/>
  <c r="C47" i="1" s="1"/>
  <c r="D28" i="1" s="1"/>
  <c r="D47" i="1" s="1"/>
  <c r="E28" i="1" s="1"/>
  <c r="N40" i="1"/>
  <c r="B58" i="1" s="1"/>
  <c r="B41" i="1"/>
  <c r="N41" i="1" s="1"/>
  <c r="B59" i="1" s="1"/>
  <c r="N33" i="1"/>
  <c r="O32" i="1"/>
  <c r="B51" i="1"/>
  <c r="B52" i="1" s="1"/>
  <c r="C55" i="2" l="1"/>
  <c r="B56" i="2"/>
  <c r="O33" i="2"/>
  <c r="C51" i="2"/>
  <c r="C52" i="2" s="1"/>
  <c r="P32" i="2"/>
  <c r="B59" i="2"/>
  <c r="B45" i="2"/>
  <c r="B46" i="2" s="1"/>
  <c r="B47" i="2" s="1"/>
  <c r="C28" i="2" s="1"/>
  <c r="C47" i="2" s="1"/>
  <c r="D28" i="2" s="1"/>
  <c r="D47" i="2" s="1"/>
  <c r="E28" i="2" s="1"/>
  <c r="E47" i="2" s="1"/>
  <c r="F28" i="2" s="1"/>
  <c r="F47" i="2" s="1"/>
  <c r="G28" i="2" s="1"/>
  <c r="G47" i="2" s="1"/>
  <c r="H28" i="2" s="1"/>
  <c r="H47" i="2" s="1"/>
  <c r="I28" i="2" s="1"/>
  <c r="I47" i="2" s="1"/>
  <c r="J28" i="2" s="1"/>
  <c r="J47" i="2" s="1"/>
  <c r="K28" i="2" s="1"/>
  <c r="K47" i="2" s="1"/>
  <c r="L28" i="2" s="1"/>
  <c r="L47" i="2" s="1"/>
  <c r="M28" i="2" s="1"/>
  <c r="M47" i="2" s="1"/>
  <c r="D62" i="2"/>
  <c r="D72" i="2" s="1"/>
  <c r="D73" i="2" s="1"/>
  <c r="E47" i="1"/>
  <c r="F28" i="1" s="1"/>
  <c r="F47" i="1" s="1"/>
  <c r="G28" i="1" s="1"/>
  <c r="G47" i="1" s="1"/>
  <c r="H28" i="1" s="1"/>
  <c r="H47" i="1" s="1"/>
  <c r="I28" i="1" s="1"/>
  <c r="I47" i="1" s="1"/>
  <c r="J28" i="1" s="1"/>
  <c r="J47" i="1" s="1"/>
  <c r="K28" i="1" s="1"/>
  <c r="K47" i="1" s="1"/>
  <c r="L28" i="1" s="1"/>
  <c r="L47" i="1" s="1"/>
  <c r="M28" i="1" s="1"/>
  <c r="M47" i="1" s="1"/>
  <c r="B68" i="1" s="1"/>
  <c r="B70" i="1" s="1"/>
  <c r="B74" i="1" s="1"/>
  <c r="O28" i="1"/>
  <c r="O38" i="1"/>
  <c r="N45" i="1"/>
  <c r="N46" i="1" s="1"/>
  <c r="B56" i="1"/>
  <c r="B63" i="1" s="1"/>
  <c r="B64" i="1" s="1"/>
  <c r="B80" i="1" s="1"/>
  <c r="O40" i="1"/>
  <c r="P32" i="1"/>
  <c r="O33" i="1"/>
  <c r="C51" i="1"/>
  <c r="C52" i="1" s="1"/>
  <c r="N45" i="2" l="1"/>
  <c r="N46" i="2" s="1"/>
  <c r="B63" i="2"/>
  <c r="B64" i="2" s="1"/>
  <c r="B80" i="2" s="1"/>
  <c r="C81" i="2" s="1"/>
  <c r="B68" i="2"/>
  <c r="B70" i="2" s="1"/>
  <c r="B74" i="2" s="1"/>
  <c r="O28" i="2"/>
  <c r="C58" i="2"/>
  <c r="D58" i="2"/>
  <c r="D51" i="2"/>
  <c r="D52" i="2" s="1"/>
  <c r="P33" i="2"/>
  <c r="C56" i="2"/>
  <c r="D56" i="2"/>
  <c r="D55" i="2"/>
  <c r="B82" i="1"/>
  <c r="B83" i="1" s="1"/>
  <c r="C81" i="1"/>
  <c r="P33" i="1"/>
  <c r="D51" i="1"/>
  <c r="D52" i="1" s="1"/>
  <c r="O41" i="1"/>
  <c r="O45" i="1" s="1"/>
  <c r="O46" i="1" s="1"/>
  <c r="O47" i="1" s="1"/>
  <c r="P40" i="1"/>
  <c r="D58" i="1" s="1"/>
  <c r="C58" i="1"/>
  <c r="P38" i="1"/>
  <c r="C56" i="1"/>
  <c r="B82" i="2" l="1"/>
  <c r="B83" i="2" s="1"/>
  <c r="D59" i="2"/>
  <c r="D63" i="2" s="1"/>
  <c r="D64" i="2" s="1"/>
  <c r="C59" i="2"/>
  <c r="C63" i="2" s="1"/>
  <c r="C64" i="2" s="1"/>
  <c r="C80" i="2" s="1"/>
  <c r="D81" i="2" s="1"/>
  <c r="O45" i="2"/>
  <c r="O46" i="2" s="1"/>
  <c r="O47" i="2" s="1"/>
  <c r="P28" i="1"/>
  <c r="C68" i="1"/>
  <c r="C70" i="1" s="1"/>
  <c r="C74" i="1" s="1"/>
  <c r="D56" i="1"/>
  <c r="P41" i="1"/>
  <c r="D59" i="1" s="1"/>
  <c r="C59" i="1"/>
  <c r="C63" i="1" s="1"/>
  <c r="C64" i="1" s="1"/>
  <c r="C80" i="1" s="1"/>
  <c r="P45" i="2" l="1"/>
  <c r="P46" i="2" s="1"/>
  <c r="P28" i="2"/>
  <c r="C68" i="2"/>
  <c r="C70" i="2" s="1"/>
  <c r="C74" i="2" s="1"/>
  <c r="D80" i="2"/>
  <c r="D82" i="2" s="1"/>
  <c r="D83" i="2" s="1"/>
  <c r="C82" i="2"/>
  <c r="C83" i="2" s="1"/>
  <c r="D63" i="1"/>
  <c r="D64" i="1" s="1"/>
  <c r="C82" i="1"/>
  <c r="C83" i="1" s="1"/>
  <c r="D80" i="1"/>
  <c r="D81" i="1"/>
  <c r="P45" i="1"/>
  <c r="P46" i="1" s="1"/>
  <c r="P47" i="1"/>
  <c r="D68" i="1" s="1"/>
  <c r="D70" i="1" s="1"/>
  <c r="D74" i="1" s="1"/>
  <c r="P47" i="2" l="1"/>
  <c r="D68" i="2" s="1"/>
  <c r="D70" i="2" s="1"/>
  <c r="D74" i="2" s="1"/>
  <c r="D82" i="1"/>
  <c r="D83" i="1" s="1"/>
</calcChain>
</file>

<file path=xl/comments1.xml><?xml version="1.0" encoding="utf-8"?>
<comments xmlns="http://schemas.openxmlformats.org/spreadsheetml/2006/main">
  <authors>
    <author>moroz</author>
  </authors>
  <commentList>
    <comment ref="O28" authorId="0">
      <text>
        <r>
          <rPr>
            <b/>
            <sz val="9"/>
            <color indexed="81"/>
            <rFont val="Tahoma"/>
            <charset val="1"/>
          </rPr>
          <t>moroz: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moroz</author>
  </authors>
  <commentList>
    <comment ref="O28" authorId="0">
      <text>
        <r>
          <rPr>
            <b/>
            <sz val="9"/>
            <color indexed="81"/>
            <rFont val="Tahoma"/>
            <charset val="1"/>
          </rPr>
          <t>moroz: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<sst xmlns="http://schemas.openxmlformats.org/spreadsheetml/2006/main" count="150" uniqueCount="52">
  <si>
    <t>Tulude plaan</t>
  </si>
  <si>
    <t>1. Lõikus (hind)</t>
  </si>
  <si>
    <t>Kogus</t>
  </si>
  <si>
    <t>Tulud</t>
  </si>
  <si>
    <t>Materjalid ühikule</t>
  </si>
  <si>
    <t>2. Värvimine (hind)</t>
  </si>
  <si>
    <t>3.Maniküür (hind)</t>
  </si>
  <si>
    <t>4.Pediküür (hind)</t>
  </si>
  <si>
    <t>5.Kosmeetik (hind)</t>
  </si>
  <si>
    <t>Rahavoog</t>
  </si>
  <si>
    <t>Raha jääk periodi algul</t>
  </si>
  <si>
    <t>Laekumised:</t>
  </si>
  <si>
    <t>Laen</t>
  </si>
  <si>
    <t>Omakapitali sissemaksed</t>
  </si>
  <si>
    <t>Tulud kokku</t>
  </si>
  <si>
    <t>Laekumised kokku</t>
  </si>
  <si>
    <t>Väljaminekud:</t>
  </si>
  <si>
    <t>Põhivara investeering</t>
  </si>
  <si>
    <t>Remont ja disain</t>
  </si>
  <si>
    <t>Materjalikulud</t>
  </si>
  <si>
    <t>Reklaam</t>
  </si>
  <si>
    <t>Rent</t>
  </si>
  <si>
    <t>Palk</t>
  </si>
  <si>
    <t>Maksud (SM+TKM)</t>
  </si>
  <si>
    <t>Muud kulud</t>
  </si>
  <si>
    <t>Intress 5%</t>
  </si>
  <si>
    <t>Laenu tagasimaksed</t>
  </si>
  <si>
    <t>Väljaminekud kokku:</t>
  </si>
  <si>
    <t>Saldo</t>
  </si>
  <si>
    <t>Raha jääk periodi lõpul</t>
  </si>
  <si>
    <t>Kasumi aruanne</t>
  </si>
  <si>
    <t>Tulud:</t>
  </si>
  <si>
    <t>Müügi tulu</t>
  </si>
  <si>
    <t>Kulud:</t>
  </si>
  <si>
    <t>Kulum 20%</t>
  </si>
  <si>
    <t>Kulud kokku</t>
  </si>
  <si>
    <t>Kasum</t>
  </si>
  <si>
    <t>Bilans</t>
  </si>
  <si>
    <t>Aktiva</t>
  </si>
  <si>
    <t>Raha</t>
  </si>
  <si>
    <t>Varud</t>
  </si>
  <si>
    <t>Käibevara kokku</t>
  </si>
  <si>
    <t>Põhivara</t>
  </si>
  <si>
    <t>Kulum</t>
  </si>
  <si>
    <t>Põhivara kokku</t>
  </si>
  <si>
    <t>Aktiva kokku</t>
  </si>
  <si>
    <t>Passiva</t>
  </si>
  <si>
    <t>Kohustused kokku</t>
  </si>
  <si>
    <t>Omakapital</t>
  </si>
  <si>
    <t>Jaotamata kasum</t>
  </si>
  <si>
    <t>Omakapital kokku</t>
  </si>
  <si>
    <t>Passiva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</si>
</sst>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70C0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2" xfId="0" applyFont="1" applyBorder="1"/>
    <xf numFmtId="0" fontId="2" fillId="0" borderId="9" xfId="0" applyFont="1" applyBorder="1"/>
    <xf numFmtId="0" fontId="2" fillId="0" borderId="16" xfId="0" applyFont="1" applyBorder="1"/>
    <xf numFmtId="0" fontId="3" fillId="2" borderId="3" xfId="0" applyFont="1" applyFill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9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1" fontId="0" fillId="0" borderId="1" xfId="0" applyNumberFormat="1" applyBorder="1"/>
    <xf numFmtId="1" fontId="2" fillId="0" borderId="16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1" fontId="1" fillId="0" borderId="1" xfId="0" applyNumberFormat="1" applyFont="1" applyBorder="1"/>
    <xf numFmtId="0" fontId="2" fillId="0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5" fillId="0" borderId="6" xfId="0" applyFont="1" applyBorder="1" applyAlignment="1">
      <alignment horizontal="right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4" xfId="0" applyBorder="1"/>
    <xf numFmtId="1" fontId="5" fillId="0" borderId="8" xfId="0" applyNumberFormat="1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2" fillId="0" borderId="27" xfId="0" applyFont="1" applyBorder="1"/>
    <xf numFmtId="1" fontId="2" fillId="0" borderId="27" xfId="0" applyNumberFormat="1" applyFont="1" applyBorder="1"/>
    <xf numFmtId="1" fontId="0" fillId="0" borderId="24" xfId="0" applyNumberFormat="1" applyBorder="1"/>
    <xf numFmtId="0" fontId="2" fillId="0" borderId="25" xfId="0" applyFont="1" applyBorder="1"/>
    <xf numFmtId="1" fontId="2" fillId="0" borderId="9" xfId="0" applyNumberFormat="1" applyFont="1" applyBorder="1"/>
    <xf numFmtId="1" fontId="5" fillId="0" borderId="7" xfId="0" applyNumberFormat="1" applyFont="1" applyBorder="1" applyAlignment="1">
      <alignment horizontal="center"/>
    </xf>
    <xf numFmtId="1" fontId="8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zoomScale="115" zoomScaleNormal="115"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16" customWidth="1"/>
    <col min="2" max="2" width="7.5703125" customWidth="1"/>
    <col min="3" max="3" width="7.7109375" customWidth="1"/>
    <col min="4" max="4" width="9.5703125" customWidth="1"/>
    <col min="5" max="5" width="7.28515625" customWidth="1"/>
    <col min="6" max="6" width="7.85546875" customWidth="1"/>
    <col min="7" max="7" width="7.42578125" customWidth="1"/>
    <col min="8" max="8" width="7.7109375" customWidth="1"/>
    <col min="9" max="9" width="8.5703125" customWidth="1"/>
    <col min="10" max="10" width="8" customWidth="1"/>
    <col min="11" max="11" width="7.85546875" customWidth="1"/>
    <col min="12" max="12" width="8" customWidth="1"/>
    <col min="13" max="13" width="7" customWidth="1"/>
    <col min="14" max="14" width="9.85546875" bestFit="1" customWidth="1"/>
  </cols>
  <sheetData>
    <row r="1" spans="1:16" x14ac:dyDescent="0.25">
      <c r="A1" t="s">
        <v>0</v>
      </c>
    </row>
    <row r="2" spans="1:16" ht="15.75" thickBot="1" x14ac:dyDescent="0.3">
      <c r="A2" s="2"/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22">
        <v>2013</v>
      </c>
      <c r="O2" s="32">
        <v>2014</v>
      </c>
      <c r="P2" s="32">
        <v>2015</v>
      </c>
    </row>
    <row r="3" spans="1:16" x14ac:dyDescent="0.25">
      <c r="A3" s="13" t="s">
        <v>1</v>
      </c>
      <c r="B3" s="10">
        <v>12</v>
      </c>
      <c r="C3" s="10">
        <v>12</v>
      </c>
      <c r="D3" s="10">
        <v>12</v>
      </c>
      <c r="E3" s="10">
        <v>12</v>
      </c>
      <c r="F3" s="10">
        <v>12</v>
      </c>
      <c r="G3" s="10">
        <v>12</v>
      </c>
      <c r="H3" s="10">
        <v>12</v>
      </c>
      <c r="I3" s="10">
        <v>12</v>
      </c>
      <c r="J3" s="10">
        <v>12</v>
      </c>
      <c r="K3" s="10">
        <v>12</v>
      </c>
      <c r="L3" s="10">
        <v>12</v>
      </c>
      <c r="M3" s="10">
        <v>12</v>
      </c>
    </row>
    <row r="4" spans="1:16" x14ac:dyDescent="0.25">
      <c r="A4" s="14" t="s">
        <v>2</v>
      </c>
      <c r="B4" s="11">
        <f>4*20*5/2</f>
        <v>200</v>
      </c>
      <c r="C4" s="11">
        <f t="shared" ref="C4:L4" si="0">4*20*5</f>
        <v>400</v>
      </c>
      <c r="D4" s="11">
        <f t="shared" si="0"/>
        <v>400</v>
      </c>
      <c r="E4" s="11">
        <f t="shared" si="0"/>
        <v>400</v>
      </c>
      <c r="F4" s="11">
        <f>4*20*5*130%</f>
        <v>520</v>
      </c>
      <c r="G4" s="11">
        <f>4*20*5*150%</f>
        <v>600</v>
      </c>
      <c r="H4" s="11">
        <f>4*20*5/2</f>
        <v>200</v>
      </c>
      <c r="I4" s="11">
        <f>4*20*5/2</f>
        <v>200</v>
      </c>
      <c r="J4" s="11">
        <f t="shared" si="0"/>
        <v>400</v>
      </c>
      <c r="K4" s="11">
        <f t="shared" si="0"/>
        <v>400</v>
      </c>
      <c r="L4" s="11">
        <f t="shared" si="0"/>
        <v>400</v>
      </c>
      <c r="M4" s="11">
        <f>4*20*5*150%</f>
        <v>600</v>
      </c>
    </row>
    <row r="5" spans="1:16" x14ac:dyDescent="0.25">
      <c r="A5" s="14" t="s">
        <v>3</v>
      </c>
      <c r="B5" s="10">
        <f>B3*B4</f>
        <v>2400</v>
      </c>
      <c r="C5" s="10">
        <f t="shared" ref="C5:M5" si="1">C3*C4</f>
        <v>4800</v>
      </c>
      <c r="D5" s="10">
        <f t="shared" si="1"/>
        <v>4800</v>
      </c>
      <c r="E5" s="10">
        <f t="shared" si="1"/>
        <v>4800</v>
      </c>
      <c r="F5" s="10">
        <f t="shared" si="1"/>
        <v>6240</v>
      </c>
      <c r="G5" s="10">
        <f t="shared" si="1"/>
        <v>7200</v>
      </c>
      <c r="H5" s="10">
        <f t="shared" si="1"/>
        <v>2400</v>
      </c>
      <c r="I5" s="10">
        <f t="shared" si="1"/>
        <v>2400</v>
      </c>
      <c r="J5" s="10">
        <f t="shared" si="1"/>
        <v>4800</v>
      </c>
      <c r="K5" s="10">
        <f t="shared" si="1"/>
        <v>4800</v>
      </c>
      <c r="L5" s="10">
        <f t="shared" si="1"/>
        <v>4800</v>
      </c>
      <c r="M5" s="10">
        <f t="shared" si="1"/>
        <v>7200</v>
      </c>
    </row>
    <row r="6" spans="1:16" ht="15.75" thickBot="1" x14ac:dyDescent="0.3">
      <c r="A6" s="15" t="s">
        <v>4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</row>
    <row r="7" spans="1:16" x14ac:dyDescent="0.25">
      <c r="A7" s="13" t="s">
        <v>5</v>
      </c>
      <c r="B7" s="10">
        <v>30</v>
      </c>
      <c r="C7" s="10">
        <v>30</v>
      </c>
      <c r="D7" s="10">
        <v>30</v>
      </c>
      <c r="E7" s="10">
        <v>30</v>
      </c>
      <c r="F7" s="10">
        <v>30</v>
      </c>
      <c r="G7" s="10">
        <v>30</v>
      </c>
      <c r="H7" s="10">
        <v>30</v>
      </c>
      <c r="I7" s="10">
        <v>30</v>
      </c>
      <c r="J7" s="10">
        <v>30</v>
      </c>
      <c r="K7" s="10">
        <v>30</v>
      </c>
      <c r="L7" s="10">
        <v>30</v>
      </c>
      <c r="M7" s="10">
        <v>30</v>
      </c>
    </row>
    <row r="8" spans="1:16" x14ac:dyDescent="0.25">
      <c r="A8" s="14" t="s">
        <v>2</v>
      </c>
      <c r="B8" s="11">
        <f>4*20*2/2</f>
        <v>80</v>
      </c>
      <c r="C8" s="11">
        <f>4*20*2</f>
        <v>160</v>
      </c>
      <c r="D8" s="11">
        <f t="shared" ref="D8:E8" si="2">4*20*2</f>
        <v>160</v>
      </c>
      <c r="E8" s="11">
        <f t="shared" si="2"/>
        <v>160</v>
      </c>
      <c r="F8" s="11">
        <f>4*20*2*130%</f>
        <v>208</v>
      </c>
      <c r="G8" s="11">
        <f>4*20*2*150%</f>
        <v>240</v>
      </c>
      <c r="H8" s="11">
        <f>4*20*2/2</f>
        <v>80</v>
      </c>
      <c r="I8" s="11">
        <f>4*20*2/2</f>
        <v>80</v>
      </c>
      <c r="J8" s="11">
        <f>4*20*2</f>
        <v>160</v>
      </c>
      <c r="K8" s="11">
        <f t="shared" ref="K8:L8" si="3">4*20*2</f>
        <v>160</v>
      </c>
      <c r="L8" s="11">
        <f t="shared" si="3"/>
        <v>160</v>
      </c>
      <c r="M8" s="11">
        <f>4*20*2*150%</f>
        <v>240</v>
      </c>
    </row>
    <row r="9" spans="1:16" x14ac:dyDescent="0.25">
      <c r="A9" s="14" t="s">
        <v>3</v>
      </c>
      <c r="B9" s="10">
        <f>B7*B8</f>
        <v>2400</v>
      </c>
      <c r="C9" s="10">
        <f t="shared" ref="C9" si="4">C7*C8</f>
        <v>4800</v>
      </c>
      <c r="D9" s="10">
        <f t="shared" ref="D9" si="5">D7*D8</f>
        <v>4800</v>
      </c>
      <c r="E9" s="10">
        <f t="shared" ref="E9" si="6">E7*E8</f>
        <v>4800</v>
      </c>
      <c r="F9" s="10">
        <f t="shared" ref="F9" si="7">F7*F8</f>
        <v>6240</v>
      </c>
      <c r="G9" s="10">
        <f t="shared" ref="G9" si="8">G7*G8</f>
        <v>7200</v>
      </c>
      <c r="H9" s="10">
        <f t="shared" ref="H9" si="9">H7*H8</f>
        <v>2400</v>
      </c>
      <c r="I9" s="10">
        <f t="shared" ref="I9" si="10">I7*I8</f>
        <v>2400</v>
      </c>
      <c r="J9" s="10">
        <f t="shared" ref="J9" si="11">J7*J8</f>
        <v>4800</v>
      </c>
      <c r="K9" s="10">
        <f t="shared" ref="K9" si="12">K7*K8</f>
        <v>4800</v>
      </c>
      <c r="L9" s="10">
        <f t="shared" ref="L9" si="13">L7*L8</f>
        <v>4800</v>
      </c>
      <c r="M9" s="10">
        <f t="shared" ref="M9" si="14">M7*M8</f>
        <v>7200</v>
      </c>
    </row>
    <row r="10" spans="1:16" ht="15.75" thickBot="1" x14ac:dyDescent="0.3">
      <c r="A10" s="15" t="s">
        <v>4</v>
      </c>
      <c r="B10" s="12">
        <v>5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  <c r="L10" s="12">
        <v>5</v>
      </c>
      <c r="M10" s="12">
        <v>5</v>
      </c>
    </row>
    <row r="11" spans="1:16" x14ac:dyDescent="0.25">
      <c r="A11" s="13" t="s">
        <v>6</v>
      </c>
      <c r="B11" s="10">
        <v>18</v>
      </c>
      <c r="C11" s="10">
        <v>18</v>
      </c>
      <c r="D11" s="10">
        <v>18</v>
      </c>
      <c r="E11" s="10">
        <v>18</v>
      </c>
      <c r="F11" s="10">
        <v>18</v>
      </c>
      <c r="G11" s="10">
        <v>18</v>
      </c>
      <c r="H11" s="10">
        <v>18</v>
      </c>
      <c r="I11" s="10">
        <v>18</v>
      </c>
      <c r="J11" s="10">
        <v>18</v>
      </c>
      <c r="K11" s="10">
        <v>18</v>
      </c>
      <c r="L11" s="10">
        <v>18</v>
      </c>
      <c r="M11" s="10">
        <v>18</v>
      </c>
    </row>
    <row r="12" spans="1:16" x14ac:dyDescent="0.25">
      <c r="A12" s="14" t="s">
        <v>2</v>
      </c>
      <c r="B12" s="11">
        <f>6*20</f>
        <v>120</v>
      </c>
      <c r="C12" s="11">
        <f t="shared" ref="C12:M12" si="15">6*20</f>
        <v>120</v>
      </c>
      <c r="D12" s="11">
        <f t="shared" si="15"/>
        <v>120</v>
      </c>
      <c r="E12" s="11">
        <f t="shared" si="15"/>
        <v>120</v>
      </c>
      <c r="F12" s="11">
        <f t="shared" si="15"/>
        <v>120</v>
      </c>
      <c r="G12" s="11">
        <f t="shared" si="15"/>
        <v>120</v>
      </c>
      <c r="H12" s="11">
        <f t="shared" si="15"/>
        <v>120</v>
      </c>
      <c r="I12" s="11">
        <f t="shared" si="15"/>
        <v>120</v>
      </c>
      <c r="J12" s="11">
        <f t="shared" si="15"/>
        <v>120</v>
      </c>
      <c r="K12" s="11">
        <f t="shared" si="15"/>
        <v>120</v>
      </c>
      <c r="L12" s="11">
        <f t="shared" si="15"/>
        <v>120</v>
      </c>
      <c r="M12" s="11">
        <f t="shared" si="15"/>
        <v>120</v>
      </c>
    </row>
    <row r="13" spans="1:16" x14ac:dyDescent="0.25">
      <c r="A13" s="14" t="s">
        <v>3</v>
      </c>
      <c r="B13" s="10">
        <f>B11*B12</f>
        <v>2160</v>
      </c>
      <c r="C13" s="10">
        <f t="shared" ref="C13" si="16">C11*C12</f>
        <v>2160</v>
      </c>
      <c r="D13" s="10">
        <f t="shared" ref="D13" si="17">D11*D12</f>
        <v>2160</v>
      </c>
      <c r="E13" s="10">
        <f t="shared" ref="E13" si="18">E11*E12</f>
        <v>2160</v>
      </c>
      <c r="F13" s="10">
        <f t="shared" ref="F13" si="19">F11*F12</f>
        <v>2160</v>
      </c>
      <c r="G13" s="10">
        <f t="shared" ref="G13" si="20">G11*G12</f>
        <v>2160</v>
      </c>
      <c r="H13" s="10">
        <f t="shared" ref="H13" si="21">H11*H12</f>
        <v>2160</v>
      </c>
      <c r="I13" s="10">
        <f t="shared" ref="I13" si="22">I11*I12</f>
        <v>2160</v>
      </c>
      <c r="J13" s="10">
        <f t="shared" ref="J13" si="23">J11*J12</f>
        <v>2160</v>
      </c>
      <c r="K13" s="10">
        <f t="shared" ref="K13" si="24">K11*K12</f>
        <v>2160</v>
      </c>
      <c r="L13" s="10">
        <f t="shared" ref="L13" si="25">L11*L12</f>
        <v>2160</v>
      </c>
      <c r="M13" s="10">
        <f t="shared" ref="M13" si="26">M11*M12</f>
        <v>2160</v>
      </c>
    </row>
    <row r="14" spans="1:16" ht="15.75" thickBot="1" x14ac:dyDescent="0.3">
      <c r="A14" s="15" t="s">
        <v>4</v>
      </c>
      <c r="B14" s="12">
        <v>4</v>
      </c>
      <c r="C14" s="12">
        <v>4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</row>
    <row r="15" spans="1:16" x14ac:dyDescent="0.25">
      <c r="A15" s="13" t="s">
        <v>7</v>
      </c>
      <c r="B15" s="10">
        <v>25</v>
      </c>
      <c r="C15" s="10">
        <v>25</v>
      </c>
      <c r="D15" s="10">
        <v>25</v>
      </c>
      <c r="E15" s="10">
        <v>25</v>
      </c>
      <c r="F15" s="10">
        <v>25</v>
      </c>
      <c r="G15" s="10">
        <v>25</v>
      </c>
      <c r="H15" s="10">
        <v>25</v>
      </c>
      <c r="I15" s="10">
        <v>25</v>
      </c>
      <c r="J15" s="10">
        <v>25</v>
      </c>
      <c r="K15" s="10">
        <v>25</v>
      </c>
      <c r="L15" s="10">
        <v>25</v>
      </c>
      <c r="M15" s="10">
        <v>25</v>
      </c>
    </row>
    <row r="16" spans="1:16" x14ac:dyDescent="0.25">
      <c r="A16" s="14" t="s">
        <v>2</v>
      </c>
      <c r="B16" s="11">
        <f>3*20</f>
        <v>60</v>
      </c>
      <c r="C16" s="11">
        <f t="shared" ref="C16:M16" si="27">3*20</f>
        <v>60</v>
      </c>
      <c r="D16" s="11">
        <f t="shared" si="27"/>
        <v>60</v>
      </c>
      <c r="E16" s="11">
        <f t="shared" si="27"/>
        <v>60</v>
      </c>
      <c r="F16" s="11">
        <f>3*20*150%</f>
        <v>90</v>
      </c>
      <c r="G16" s="11">
        <f t="shared" ref="G16:I16" si="28">3*20*150%</f>
        <v>90</v>
      </c>
      <c r="H16" s="11">
        <f t="shared" si="28"/>
        <v>90</v>
      </c>
      <c r="I16" s="11">
        <f t="shared" si="28"/>
        <v>90</v>
      </c>
      <c r="J16" s="11">
        <f t="shared" si="27"/>
        <v>60</v>
      </c>
      <c r="K16" s="11">
        <f t="shared" si="27"/>
        <v>60</v>
      </c>
      <c r="L16" s="11">
        <f t="shared" si="27"/>
        <v>60</v>
      </c>
      <c r="M16" s="11">
        <f t="shared" si="27"/>
        <v>60</v>
      </c>
    </row>
    <row r="17" spans="1:16" x14ac:dyDescent="0.25">
      <c r="A17" s="14" t="s">
        <v>3</v>
      </c>
      <c r="B17" s="10">
        <f>B15*B16</f>
        <v>1500</v>
      </c>
      <c r="C17" s="10">
        <f t="shared" ref="C17" si="29">C15*C16</f>
        <v>1500</v>
      </c>
      <c r="D17" s="10">
        <f t="shared" ref="D17" si="30">D15*D16</f>
        <v>1500</v>
      </c>
      <c r="E17" s="10">
        <f t="shared" ref="E17" si="31">E15*E16</f>
        <v>1500</v>
      </c>
      <c r="F17" s="10">
        <f t="shared" ref="F17" si="32">F15*F16</f>
        <v>2250</v>
      </c>
      <c r="G17" s="10">
        <f t="shared" ref="G17" si="33">G15*G16</f>
        <v>2250</v>
      </c>
      <c r="H17" s="10">
        <f t="shared" ref="H17" si="34">H15*H16</f>
        <v>2250</v>
      </c>
      <c r="I17" s="10">
        <f t="shared" ref="I17" si="35">I15*I16</f>
        <v>2250</v>
      </c>
      <c r="J17" s="10">
        <f t="shared" ref="J17" si="36">J15*J16</f>
        <v>1500</v>
      </c>
      <c r="K17" s="10">
        <f t="shared" ref="K17" si="37">K15*K16</f>
        <v>1500</v>
      </c>
      <c r="L17" s="10">
        <f t="shared" ref="L17" si="38">L15*L16</f>
        <v>1500</v>
      </c>
      <c r="M17" s="10">
        <f t="shared" ref="M17" si="39">M15*M16</f>
        <v>1500</v>
      </c>
    </row>
    <row r="18" spans="1:16" ht="15.75" thickBot="1" x14ac:dyDescent="0.3">
      <c r="A18" s="15" t="s">
        <v>4</v>
      </c>
      <c r="B18" s="12">
        <v>6</v>
      </c>
      <c r="C18" s="12">
        <v>6</v>
      </c>
      <c r="D18" s="12">
        <v>6</v>
      </c>
      <c r="E18" s="12">
        <v>6</v>
      </c>
      <c r="F18" s="12">
        <v>6</v>
      </c>
      <c r="G18" s="12">
        <v>6</v>
      </c>
      <c r="H18" s="12">
        <v>6</v>
      </c>
      <c r="I18" s="12">
        <v>6</v>
      </c>
      <c r="J18" s="12">
        <v>6</v>
      </c>
      <c r="K18" s="12">
        <v>6</v>
      </c>
      <c r="L18" s="12">
        <v>6</v>
      </c>
      <c r="M18" s="12">
        <v>6</v>
      </c>
    </row>
    <row r="19" spans="1:16" x14ac:dyDescent="0.25">
      <c r="A19" s="13" t="s">
        <v>8</v>
      </c>
      <c r="B19" s="10">
        <v>30</v>
      </c>
      <c r="C19" s="10">
        <v>30</v>
      </c>
      <c r="D19" s="10">
        <v>30</v>
      </c>
      <c r="E19" s="10">
        <v>30</v>
      </c>
      <c r="F19" s="10">
        <v>30</v>
      </c>
      <c r="G19" s="10">
        <v>30</v>
      </c>
      <c r="H19" s="10">
        <v>30</v>
      </c>
      <c r="I19" s="10">
        <v>30</v>
      </c>
      <c r="J19" s="10">
        <v>30</v>
      </c>
      <c r="K19" s="10">
        <v>30</v>
      </c>
      <c r="L19" s="10">
        <v>30</v>
      </c>
      <c r="M19" s="10">
        <v>30</v>
      </c>
    </row>
    <row r="20" spans="1:16" x14ac:dyDescent="0.25">
      <c r="A20" s="14" t="s">
        <v>2</v>
      </c>
      <c r="B20" s="11">
        <f>4*20</f>
        <v>80</v>
      </c>
      <c r="C20" s="11">
        <f t="shared" ref="C20:M20" si="40">4*20</f>
        <v>80</v>
      </c>
      <c r="D20" s="11">
        <f t="shared" si="40"/>
        <v>80</v>
      </c>
      <c r="E20" s="11">
        <f t="shared" si="40"/>
        <v>80</v>
      </c>
      <c r="F20" s="11">
        <f t="shared" si="40"/>
        <v>80</v>
      </c>
      <c r="G20" s="11">
        <f t="shared" si="40"/>
        <v>80</v>
      </c>
      <c r="H20" s="11">
        <f t="shared" si="40"/>
        <v>80</v>
      </c>
      <c r="I20" s="11">
        <f t="shared" si="40"/>
        <v>80</v>
      </c>
      <c r="J20" s="11">
        <f t="shared" si="40"/>
        <v>80</v>
      </c>
      <c r="K20" s="11">
        <f t="shared" si="40"/>
        <v>80</v>
      </c>
      <c r="L20" s="11">
        <f t="shared" si="40"/>
        <v>80</v>
      </c>
      <c r="M20" s="11">
        <f t="shared" si="40"/>
        <v>80</v>
      </c>
    </row>
    <row r="21" spans="1:16" x14ac:dyDescent="0.25">
      <c r="A21" s="14" t="s">
        <v>3</v>
      </c>
      <c r="B21" s="10">
        <f>B19*B20</f>
        <v>2400</v>
      </c>
      <c r="C21" s="10">
        <f t="shared" ref="C21" si="41">C19*C20</f>
        <v>2400</v>
      </c>
      <c r="D21" s="10">
        <f t="shared" ref="D21" si="42">D19*D20</f>
        <v>2400</v>
      </c>
      <c r="E21" s="10">
        <f t="shared" ref="E21" si="43">E19*E20</f>
        <v>2400</v>
      </c>
      <c r="F21" s="10">
        <f t="shared" ref="F21" si="44">F19*F20</f>
        <v>2400</v>
      </c>
      <c r="G21" s="10">
        <f t="shared" ref="G21" si="45">G19*G20</f>
        <v>2400</v>
      </c>
      <c r="H21" s="10">
        <f t="shared" ref="H21" si="46">H19*H20</f>
        <v>2400</v>
      </c>
      <c r="I21" s="10">
        <f t="shared" ref="I21" si="47">I19*I20</f>
        <v>2400</v>
      </c>
      <c r="J21" s="10">
        <f t="shared" ref="J21" si="48">J19*J20</f>
        <v>2400</v>
      </c>
      <c r="K21" s="10">
        <f t="shared" ref="K21" si="49">K19*K20</f>
        <v>2400</v>
      </c>
      <c r="L21" s="10">
        <f t="shared" ref="L21" si="50">L19*L20</f>
        <v>2400</v>
      </c>
      <c r="M21" s="10">
        <f t="shared" ref="M21" si="51">M19*M20</f>
        <v>2400</v>
      </c>
    </row>
    <row r="22" spans="1:16" ht="15.75" thickBot="1" x14ac:dyDescent="0.3">
      <c r="A22" s="20" t="s">
        <v>4</v>
      </c>
      <c r="B22" s="21">
        <v>10</v>
      </c>
      <c r="C22" s="21">
        <v>10</v>
      </c>
      <c r="D22" s="21">
        <v>10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10</v>
      </c>
      <c r="L22" s="21">
        <v>10</v>
      </c>
      <c r="M22" s="21">
        <v>10</v>
      </c>
    </row>
    <row r="23" spans="1:16" ht="15.75" thickBot="1" x14ac:dyDescent="0.3">
      <c r="A23" s="24" t="s">
        <v>14</v>
      </c>
      <c r="B23" s="18">
        <f>B5+B9+B13+B17+B21</f>
        <v>10860</v>
      </c>
      <c r="C23" s="18">
        <f t="shared" ref="C23:M23" si="52">C5+C9+C13+C17+C21</f>
        <v>15660</v>
      </c>
      <c r="D23" s="18">
        <f t="shared" si="52"/>
        <v>15660</v>
      </c>
      <c r="E23" s="18">
        <f t="shared" si="52"/>
        <v>15660</v>
      </c>
      <c r="F23" s="18">
        <f t="shared" si="52"/>
        <v>19290</v>
      </c>
      <c r="G23" s="18">
        <f t="shared" si="52"/>
        <v>21210</v>
      </c>
      <c r="H23" s="18">
        <f t="shared" si="52"/>
        <v>11610</v>
      </c>
      <c r="I23" s="18">
        <f t="shared" si="52"/>
        <v>11610</v>
      </c>
      <c r="J23" s="18">
        <f t="shared" si="52"/>
        <v>15660</v>
      </c>
      <c r="K23" s="18">
        <f t="shared" si="52"/>
        <v>15660</v>
      </c>
      <c r="L23" s="18">
        <f t="shared" si="52"/>
        <v>15660</v>
      </c>
      <c r="M23" s="18">
        <f t="shared" si="52"/>
        <v>20460</v>
      </c>
    </row>
    <row r="24" spans="1:16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6" spans="1:16" x14ac:dyDescent="0.25">
      <c r="A26" t="s">
        <v>9</v>
      </c>
    </row>
    <row r="27" spans="1:16" ht="15.75" thickBot="1" x14ac:dyDescent="0.3">
      <c r="A27" s="2"/>
      <c r="B27" s="2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2">
        <v>7</v>
      </c>
      <c r="I27" s="2">
        <v>8</v>
      </c>
      <c r="J27" s="2">
        <v>9</v>
      </c>
      <c r="K27" s="2">
        <v>10</v>
      </c>
      <c r="L27" s="2">
        <v>11</v>
      </c>
      <c r="M27" s="2">
        <v>12</v>
      </c>
      <c r="N27" s="2">
        <v>2013</v>
      </c>
      <c r="O27" s="2">
        <v>2014</v>
      </c>
      <c r="P27" s="2">
        <v>2015</v>
      </c>
    </row>
    <row r="28" spans="1:16" ht="15.75" thickBot="1" x14ac:dyDescent="0.3">
      <c r="A28" s="17" t="s">
        <v>10</v>
      </c>
      <c r="B28" s="18">
        <v>0</v>
      </c>
      <c r="C28" s="28">
        <f>B47</f>
        <v>372.03333333334012</v>
      </c>
      <c r="D28" s="28">
        <f t="shared" ref="D28:M28" si="53">C47</f>
        <v>2223.233333333339</v>
      </c>
      <c r="E28" s="28">
        <f t="shared" si="53"/>
        <v>4574.4333333333379</v>
      </c>
      <c r="F28" s="28">
        <f t="shared" si="53"/>
        <v>6925.6333333333369</v>
      </c>
      <c r="G28" s="28">
        <f t="shared" si="53"/>
        <v>11459.333333333338</v>
      </c>
      <c r="H28" s="28">
        <f t="shared" si="53"/>
        <v>17193.03333333334</v>
      </c>
      <c r="I28" s="28">
        <f t="shared" si="53"/>
        <v>16926.733333333337</v>
      </c>
      <c r="J28" s="28">
        <f t="shared" si="53"/>
        <v>16660.433333333334</v>
      </c>
      <c r="K28" s="28">
        <f t="shared" si="53"/>
        <v>19011.633333333331</v>
      </c>
      <c r="L28" s="28">
        <f t="shared" si="53"/>
        <v>21362.833333333328</v>
      </c>
      <c r="M28" s="28">
        <f t="shared" si="53"/>
        <v>23714.033333333326</v>
      </c>
      <c r="N28" s="28">
        <v>0</v>
      </c>
      <c r="O28" s="28">
        <f>M47</f>
        <v>29065.233333333326</v>
      </c>
      <c r="P28" s="28">
        <f>O47</f>
        <v>54273.633333333346</v>
      </c>
    </row>
    <row r="29" spans="1:16" x14ac:dyDescent="0.25">
      <c r="A29" s="19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1" t="s">
        <v>12</v>
      </c>
      <c r="B30" s="1">
        <v>25000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25000</v>
      </c>
      <c r="O30" s="1"/>
      <c r="P30" s="1"/>
    </row>
    <row r="31" spans="1:16" x14ac:dyDescent="0.25">
      <c r="A31" s="1" t="s">
        <v>13</v>
      </c>
      <c r="B31" s="1">
        <v>2500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ref="N31:N44" si="54">SUM(B31:M31)</f>
        <v>2500</v>
      </c>
      <c r="O31" s="1"/>
      <c r="P31" s="1"/>
    </row>
    <row r="32" spans="1:16" ht="15.75" thickBot="1" x14ac:dyDescent="0.3">
      <c r="A32" s="2" t="s">
        <v>32</v>
      </c>
      <c r="B32" s="2">
        <f>B23</f>
        <v>10860</v>
      </c>
      <c r="C32" s="2">
        <f t="shared" ref="C32:M32" si="55">C23</f>
        <v>15660</v>
      </c>
      <c r="D32" s="2">
        <f t="shared" si="55"/>
        <v>15660</v>
      </c>
      <c r="E32" s="2">
        <f t="shared" si="55"/>
        <v>15660</v>
      </c>
      <c r="F32" s="2">
        <f t="shared" si="55"/>
        <v>19290</v>
      </c>
      <c r="G32" s="2">
        <f t="shared" si="55"/>
        <v>21210</v>
      </c>
      <c r="H32" s="2">
        <f t="shared" si="55"/>
        <v>11610</v>
      </c>
      <c r="I32" s="2">
        <f t="shared" si="55"/>
        <v>11610</v>
      </c>
      <c r="J32" s="2">
        <f t="shared" si="55"/>
        <v>15660</v>
      </c>
      <c r="K32" s="2">
        <f t="shared" si="55"/>
        <v>15660</v>
      </c>
      <c r="L32" s="2">
        <f t="shared" si="55"/>
        <v>15660</v>
      </c>
      <c r="M32" s="2">
        <f t="shared" si="55"/>
        <v>20460</v>
      </c>
      <c r="N32" s="2">
        <f t="shared" si="54"/>
        <v>189000</v>
      </c>
      <c r="O32" s="2">
        <f>N32*110%</f>
        <v>207900.00000000003</v>
      </c>
      <c r="P32" s="2">
        <f>O32</f>
        <v>207900.00000000003</v>
      </c>
    </row>
    <row r="33" spans="1:16" ht="15.75" thickBot="1" x14ac:dyDescent="0.3">
      <c r="A33" s="17" t="s">
        <v>15</v>
      </c>
      <c r="B33" s="18">
        <f>SUM(B30:B32)</f>
        <v>38360</v>
      </c>
      <c r="C33" s="18">
        <f t="shared" ref="C33:P33" si="56">SUM(C30:C32)</f>
        <v>15660</v>
      </c>
      <c r="D33" s="18">
        <f t="shared" si="56"/>
        <v>15660</v>
      </c>
      <c r="E33" s="18">
        <f t="shared" si="56"/>
        <v>15660</v>
      </c>
      <c r="F33" s="18">
        <f t="shared" si="56"/>
        <v>19290</v>
      </c>
      <c r="G33" s="18">
        <f t="shared" si="56"/>
        <v>21210</v>
      </c>
      <c r="H33" s="18">
        <f t="shared" si="56"/>
        <v>11610</v>
      </c>
      <c r="I33" s="18">
        <f t="shared" si="56"/>
        <v>11610</v>
      </c>
      <c r="J33" s="18">
        <f t="shared" si="56"/>
        <v>15660</v>
      </c>
      <c r="K33" s="18">
        <f t="shared" si="56"/>
        <v>15660</v>
      </c>
      <c r="L33" s="18">
        <f t="shared" si="56"/>
        <v>15660</v>
      </c>
      <c r="M33" s="18">
        <f t="shared" si="56"/>
        <v>20460</v>
      </c>
      <c r="N33" s="18">
        <f t="shared" si="56"/>
        <v>216500</v>
      </c>
      <c r="O33" s="18">
        <f t="shared" si="56"/>
        <v>207900.00000000003</v>
      </c>
      <c r="P33" s="18">
        <f t="shared" si="56"/>
        <v>207900.00000000003</v>
      </c>
    </row>
    <row r="34" spans="1:16" x14ac:dyDescent="0.25">
      <c r="A34" s="19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54"/>
        <v>0</v>
      </c>
      <c r="O34" s="3"/>
      <c r="P34" s="3"/>
    </row>
    <row r="35" spans="1:16" x14ac:dyDescent="0.25">
      <c r="A35" s="1" t="s">
        <v>17</v>
      </c>
      <c r="B35" s="1">
        <v>20000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54"/>
        <v>20000</v>
      </c>
      <c r="O35" s="1">
        <v>15000</v>
      </c>
      <c r="P35" s="1"/>
    </row>
    <row r="36" spans="1:16" x14ac:dyDescent="0.25">
      <c r="A36" s="1" t="s">
        <v>18</v>
      </c>
      <c r="B36" s="1">
        <v>7000</v>
      </c>
      <c r="C36" s="1">
        <v>500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54"/>
        <v>7500</v>
      </c>
      <c r="O36" s="1"/>
      <c r="P36" s="1"/>
    </row>
    <row r="37" spans="1:16" x14ac:dyDescent="0.25">
      <c r="A37" s="1" t="s">
        <v>19</v>
      </c>
      <c r="B37" s="1">
        <f>B4*B6+B8*B10+B12*B14+B16*B18+B20*B22</f>
        <v>2240</v>
      </c>
      <c r="C37" s="1">
        <f t="shared" ref="C37:M37" si="57">C4*C6+C8*C10+C12*C14+C16*C18+C20*C22</f>
        <v>2840</v>
      </c>
      <c r="D37" s="1">
        <f t="shared" si="57"/>
        <v>2840</v>
      </c>
      <c r="E37" s="1">
        <f t="shared" si="57"/>
        <v>2840</v>
      </c>
      <c r="F37" s="1">
        <f t="shared" si="57"/>
        <v>3380</v>
      </c>
      <c r="G37" s="1">
        <f t="shared" si="57"/>
        <v>3620</v>
      </c>
      <c r="H37" s="1">
        <f t="shared" si="57"/>
        <v>2420</v>
      </c>
      <c r="I37" s="1">
        <f t="shared" si="57"/>
        <v>2420</v>
      </c>
      <c r="J37" s="1">
        <f t="shared" si="57"/>
        <v>2840</v>
      </c>
      <c r="K37" s="1">
        <f t="shared" si="57"/>
        <v>2840</v>
      </c>
      <c r="L37" s="1">
        <f t="shared" si="57"/>
        <v>2840</v>
      </c>
      <c r="M37" s="1">
        <f t="shared" si="57"/>
        <v>3440</v>
      </c>
      <c r="N37" s="1">
        <f t="shared" si="54"/>
        <v>34560</v>
      </c>
      <c r="O37" s="1">
        <f>N37*110%</f>
        <v>38016</v>
      </c>
      <c r="P37" s="1">
        <f>O37</f>
        <v>38016</v>
      </c>
    </row>
    <row r="38" spans="1:16" x14ac:dyDescent="0.25">
      <c r="A38" s="1" t="s">
        <v>20</v>
      </c>
      <c r="B38" s="1">
        <f>B32*5%</f>
        <v>543</v>
      </c>
      <c r="C38" s="1">
        <f t="shared" ref="C38:M38" si="58">C32*5%</f>
        <v>783</v>
      </c>
      <c r="D38" s="1">
        <f t="shared" si="58"/>
        <v>783</v>
      </c>
      <c r="E38" s="1">
        <f t="shared" si="58"/>
        <v>783</v>
      </c>
      <c r="F38" s="27">
        <f t="shared" si="58"/>
        <v>964.5</v>
      </c>
      <c r="G38" s="27">
        <f t="shared" si="58"/>
        <v>1060.5</v>
      </c>
      <c r="H38" s="27">
        <f t="shared" si="58"/>
        <v>580.5</v>
      </c>
      <c r="I38" s="27">
        <f t="shared" si="58"/>
        <v>580.5</v>
      </c>
      <c r="J38" s="1">
        <f t="shared" si="58"/>
        <v>783</v>
      </c>
      <c r="K38" s="1">
        <f t="shared" si="58"/>
        <v>783</v>
      </c>
      <c r="L38" s="1">
        <f t="shared" si="58"/>
        <v>783</v>
      </c>
      <c r="M38" s="1">
        <f t="shared" si="58"/>
        <v>1023</v>
      </c>
      <c r="N38" s="1">
        <f t="shared" si="54"/>
        <v>9450</v>
      </c>
      <c r="O38" s="1">
        <f>N38</f>
        <v>9450</v>
      </c>
      <c r="P38" s="1">
        <f t="shared" ref="P38:P43" si="59">O38</f>
        <v>9450</v>
      </c>
    </row>
    <row r="39" spans="1:16" x14ac:dyDescent="0.25">
      <c r="A39" s="1" t="s">
        <v>21</v>
      </c>
      <c r="B39" s="1">
        <v>1300</v>
      </c>
      <c r="C39" s="1">
        <v>1300</v>
      </c>
      <c r="D39" s="1">
        <v>1300</v>
      </c>
      <c r="E39" s="1">
        <v>1300</v>
      </c>
      <c r="F39" s="1">
        <v>1300</v>
      </c>
      <c r="G39" s="1">
        <v>1300</v>
      </c>
      <c r="H39" s="1">
        <v>1300</v>
      </c>
      <c r="I39" s="1">
        <v>1300</v>
      </c>
      <c r="J39" s="1">
        <v>1300</v>
      </c>
      <c r="K39" s="1">
        <v>1300</v>
      </c>
      <c r="L39" s="1">
        <v>1300</v>
      </c>
      <c r="M39" s="1">
        <v>1300</v>
      </c>
      <c r="N39" s="1">
        <f t="shared" si="54"/>
        <v>15600</v>
      </c>
      <c r="O39" s="1">
        <f>N39</f>
        <v>15600</v>
      </c>
      <c r="P39" s="1">
        <f t="shared" si="59"/>
        <v>15600</v>
      </c>
    </row>
    <row r="40" spans="1:16" x14ac:dyDescent="0.25">
      <c r="A40" s="1" t="s">
        <v>22</v>
      </c>
      <c r="B40" s="27">
        <f>7*300+1*600+B32*20%*100/134.4</f>
        <v>4316.0714285714284</v>
      </c>
      <c r="C40" s="27">
        <f t="shared" ref="C40:M40" si="60">7*300+1*600+C32*20%*100/134.4</f>
        <v>5030.3571428571431</v>
      </c>
      <c r="D40" s="27">
        <f t="shared" si="60"/>
        <v>5030.3571428571431</v>
      </c>
      <c r="E40" s="27">
        <f t="shared" si="60"/>
        <v>5030.3571428571431</v>
      </c>
      <c r="F40" s="27">
        <f t="shared" si="60"/>
        <v>5570.5357142857138</v>
      </c>
      <c r="G40" s="27">
        <f t="shared" si="60"/>
        <v>5856.25</v>
      </c>
      <c r="H40" s="27">
        <f t="shared" si="60"/>
        <v>4427.6785714285716</v>
      </c>
      <c r="I40" s="27">
        <f t="shared" si="60"/>
        <v>4427.6785714285716</v>
      </c>
      <c r="J40" s="27">
        <f t="shared" si="60"/>
        <v>5030.3571428571431</v>
      </c>
      <c r="K40" s="27">
        <f t="shared" si="60"/>
        <v>5030.3571428571431</v>
      </c>
      <c r="L40" s="27">
        <f t="shared" si="60"/>
        <v>5030.3571428571431</v>
      </c>
      <c r="M40" s="27">
        <f t="shared" si="60"/>
        <v>5744.6428571428569</v>
      </c>
      <c r="N40" s="27">
        <f t="shared" si="54"/>
        <v>60525.000000000007</v>
      </c>
      <c r="O40" s="27">
        <f>600*12+300*7*12+O32*20%*100/134.4</f>
        <v>63337.500000000007</v>
      </c>
      <c r="P40" s="1">
        <f t="shared" si="59"/>
        <v>63337.500000000007</v>
      </c>
    </row>
    <row r="41" spans="1:16" x14ac:dyDescent="0.25">
      <c r="A41" s="1" t="s">
        <v>23</v>
      </c>
      <c r="B41" s="27">
        <f>B40*33%+B40*1.4%</f>
        <v>1484.7285714285715</v>
      </c>
      <c r="C41" s="27">
        <f t="shared" ref="C41:M41" si="61">C40*33%+C40*1.4%</f>
        <v>1730.4428571428573</v>
      </c>
      <c r="D41" s="27">
        <f t="shared" si="61"/>
        <v>1730.4428571428573</v>
      </c>
      <c r="E41" s="27">
        <f t="shared" si="61"/>
        <v>1730.4428571428573</v>
      </c>
      <c r="F41" s="27">
        <f t="shared" si="61"/>
        <v>1916.2642857142855</v>
      </c>
      <c r="G41" s="27">
        <f t="shared" si="61"/>
        <v>2014.55</v>
      </c>
      <c r="H41" s="27">
        <f t="shared" si="61"/>
        <v>1523.1214285714286</v>
      </c>
      <c r="I41" s="27">
        <f t="shared" si="61"/>
        <v>1523.1214285714286</v>
      </c>
      <c r="J41" s="27">
        <f t="shared" si="61"/>
        <v>1730.4428571428573</v>
      </c>
      <c r="K41" s="27">
        <f t="shared" si="61"/>
        <v>1730.4428571428573</v>
      </c>
      <c r="L41" s="27">
        <f t="shared" si="61"/>
        <v>1730.4428571428573</v>
      </c>
      <c r="M41" s="27">
        <f t="shared" si="61"/>
        <v>1976.1571428571428</v>
      </c>
      <c r="N41" s="27">
        <f t="shared" si="54"/>
        <v>20820.600000000002</v>
      </c>
      <c r="O41" s="27">
        <f>O40*33%+O40*1.4%</f>
        <v>21788.100000000002</v>
      </c>
      <c r="P41" s="1">
        <f t="shared" si="59"/>
        <v>21788.100000000002</v>
      </c>
    </row>
    <row r="42" spans="1:16" x14ac:dyDescent="0.25">
      <c r="A42" s="1" t="s">
        <v>24</v>
      </c>
      <c r="B42" s="1">
        <v>1000</v>
      </c>
      <c r="C42" s="1">
        <v>1000</v>
      </c>
      <c r="D42" s="1">
        <v>1000</v>
      </c>
      <c r="E42" s="1">
        <v>1000</v>
      </c>
      <c r="F42" s="1">
        <v>1000</v>
      </c>
      <c r="G42" s="1">
        <v>1000</v>
      </c>
      <c r="H42" s="1">
        <v>1000</v>
      </c>
      <c r="I42" s="1">
        <v>1000</v>
      </c>
      <c r="J42" s="1">
        <v>1000</v>
      </c>
      <c r="K42" s="1">
        <v>1000</v>
      </c>
      <c r="L42" s="1">
        <v>1000</v>
      </c>
      <c r="M42" s="1">
        <v>1000</v>
      </c>
      <c r="N42" s="1">
        <f t="shared" si="54"/>
        <v>12000</v>
      </c>
      <c r="O42" s="1">
        <f>N42</f>
        <v>12000</v>
      </c>
      <c r="P42" s="1">
        <f t="shared" si="59"/>
        <v>12000</v>
      </c>
    </row>
    <row r="43" spans="1:16" x14ac:dyDescent="0.25">
      <c r="A43" s="1" t="s">
        <v>25</v>
      </c>
      <c r="B43" s="27">
        <f>$B$30*5%/12</f>
        <v>104.16666666666667</v>
      </c>
      <c r="C43" s="27">
        <f t="shared" ref="C43:M43" si="62">$B$30*5%/12</f>
        <v>104.16666666666667</v>
      </c>
      <c r="D43" s="27">
        <f t="shared" si="62"/>
        <v>104.16666666666667</v>
      </c>
      <c r="E43" s="27">
        <f t="shared" si="62"/>
        <v>104.16666666666667</v>
      </c>
      <c r="F43" s="27">
        <f t="shared" si="62"/>
        <v>104.16666666666667</v>
      </c>
      <c r="G43" s="27">
        <f t="shared" si="62"/>
        <v>104.16666666666667</v>
      </c>
      <c r="H43" s="27">
        <f t="shared" si="62"/>
        <v>104.16666666666667</v>
      </c>
      <c r="I43" s="27">
        <f t="shared" si="62"/>
        <v>104.16666666666667</v>
      </c>
      <c r="J43" s="27">
        <f t="shared" si="62"/>
        <v>104.16666666666667</v>
      </c>
      <c r="K43" s="27">
        <f t="shared" si="62"/>
        <v>104.16666666666667</v>
      </c>
      <c r="L43" s="27">
        <f t="shared" si="62"/>
        <v>104.16666666666667</v>
      </c>
      <c r="M43" s="27">
        <f t="shared" si="62"/>
        <v>104.16666666666667</v>
      </c>
      <c r="N43" s="27">
        <f t="shared" si="54"/>
        <v>1250</v>
      </c>
      <c r="O43" s="27">
        <f>N43</f>
        <v>1250</v>
      </c>
      <c r="P43" s="1">
        <f t="shared" si="59"/>
        <v>1250</v>
      </c>
    </row>
    <row r="44" spans="1:16" ht="15.75" thickBot="1" x14ac:dyDescent="0.3">
      <c r="A44" s="1" t="s">
        <v>26</v>
      </c>
      <c r="B44" s="1"/>
      <c r="C44" s="27">
        <f>$B$30/4/12</f>
        <v>520.83333333333337</v>
      </c>
      <c r="D44" s="27">
        <f t="shared" ref="D44:M44" si="63">$B$30/4/12</f>
        <v>520.83333333333337</v>
      </c>
      <c r="E44" s="27">
        <f t="shared" si="63"/>
        <v>520.83333333333337</v>
      </c>
      <c r="F44" s="27">
        <f t="shared" si="63"/>
        <v>520.83333333333337</v>
      </c>
      <c r="G44" s="27">
        <f t="shared" si="63"/>
        <v>520.83333333333337</v>
      </c>
      <c r="H44" s="27">
        <f t="shared" si="63"/>
        <v>520.83333333333337</v>
      </c>
      <c r="I44" s="27">
        <f t="shared" si="63"/>
        <v>520.83333333333337</v>
      </c>
      <c r="J44" s="27">
        <f t="shared" si="63"/>
        <v>520.83333333333337</v>
      </c>
      <c r="K44" s="27">
        <f t="shared" si="63"/>
        <v>520.83333333333337</v>
      </c>
      <c r="L44" s="27">
        <f t="shared" si="63"/>
        <v>520.83333333333337</v>
      </c>
      <c r="M44" s="27">
        <f t="shared" si="63"/>
        <v>520.83333333333337</v>
      </c>
      <c r="N44" s="27">
        <f t="shared" si="54"/>
        <v>5729.1666666666661</v>
      </c>
      <c r="O44" s="27">
        <f>M44*12</f>
        <v>6250</v>
      </c>
      <c r="P44" s="1">
        <f>O44</f>
        <v>6250</v>
      </c>
    </row>
    <row r="45" spans="1:16" ht="15.75" thickBot="1" x14ac:dyDescent="0.3">
      <c r="A45" s="17" t="s">
        <v>27</v>
      </c>
      <c r="B45" s="28">
        <f>SUM(B35:B44)</f>
        <v>37987.96666666666</v>
      </c>
      <c r="C45" s="28">
        <f t="shared" ref="C45:P45" si="64">SUM(C35:C44)</f>
        <v>13808.800000000001</v>
      </c>
      <c r="D45" s="28">
        <f t="shared" si="64"/>
        <v>13308.800000000001</v>
      </c>
      <c r="E45" s="28">
        <f t="shared" si="64"/>
        <v>13308.800000000001</v>
      </c>
      <c r="F45" s="28">
        <f t="shared" si="64"/>
        <v>14756.3</v>
      </c>
      <c r="G45" s="28">
        <f t="shared" si="64"/>
        <v>15476.3</v>
      </c>
      <c r="H45" s="28">
        <f t="shared" si="64"/>
        <v>11876.300000000001</v>
      </c>
      <c r="I45" s="28">
        <f t="shared" si="64"/>
        <v>11876.300000000001</v>
      </c>
      <c r="J45" s="28">
        <f t="shared" si="64"/>
        <v>13308.800000000001</v>
      </c>
      <c r="K45" s="28">
        <f t="shared" si="64"/>
        <v>13308.800000000001</v>
      </c>
      <c r="L45" s="28">
        <f t="shared" si="64"/>
        <v>13308.800000000001</v>
      </c>
      <c r="M45" s="28">
        <f t="shared" si="64"/>
        <v>15108.8</v>
      </c>
      <c r="N45" s="28">
        <f t="shared" si="64"/>
        <v>187434.76666666666</v>
      </c>
      <c r="O45" s="28">
        <f t="shared" si="64"/>
        <v>182691.6</v>
      </c>
      <c r="P45" s="28">
        <f t="shared" si="64"/>
        <v>167691.6</v>
      </c>
    </row>
    <row r="46" spans="1:16" ht="15.75" thickBot="1" x14ac:dyDescent="0.3">
      <c r="A46" s="29" t="s">
        <v>28</v>
      </c>
      <c r="B46" s="31">
        <f>B33-B45</f>
        <v>372.03333333334012</v>
      </c>
      <c r="C46" s="30">
        <f t="shared" ref="C46:P46" si="65">C33-C45</f>
        <v>1851.1999999999989</v>
      </c>
      <c r="D46" s="30">
        <f t="shared" si="65"/>
        <v>2351.1999999999989</v>
      </c>
      <c r="E46" s="30">
        <f t="shared" si="65"/>
        <v>2351.1999999999989</v>
      </c>
      <c r="F46" s="30">
        <f t="shared" si="65"/>
        <v>4533.7000000000007</v>
      </c>
      <c r="G46" s="30">
        <f t="shared" si="65"/>
        <v>5733.7000000000007</v>
      </c>
      <c r="H46" s="31">
        <f t="shared" si="65"/>
        <v>-266.30000000000109</v>
      </c>
      <c r="I46" s="31">
        <f t="shared" si="65"/>
        <v>-266.30000000000109</v>
      </c>
      <c r="J46" s="30">
        <f t="shared" si="65"/>
        <v>2351.1999999999989</v>
      </c>
      <c r="K46" s="30">
        <f t="shared" si="65"/>
        <v>2351.1999999999989</v>
      </c>
      <c r="L46" s="30">
        <f t="shared" si="65"/>
        <v>2351.1999999999989</v>
      </c>
      <c r="M46" s="30">
        <f t="shared" si="65"/>
        <v>5351.2000000000007</v>
      </c>
      <c r="N46" s="30">
        <f t="shared" si="65"/>
        <v>29065.233333333337</v>
      </c>
      <c r="O46" s="30">
        <f t="shared" si="65"/>
        <v>25208.400000000023</v>
      </c>
      <c r="P46" s="30">
        <f t="shared" si="65"/>
        <v>40208.400000000023</v>
      </c>
    </row>
    <row r="47" spans="1:16" ht="16.5" thickBot="1" x14ac:dyDescent="0.3">
      <c r="A47" s="17" t="s">
        <v>29</v>
      </c>
      <c r="B47" s="28">
        <f>B28+B46</f>
        <v>372.03333333334012</v>
      </c>
      <c r="C47" s="28">
        <f t="shared" ref="C47:M47" si="66">C28+C46</f>
        <v>2223.233333333339</v>
      </c>
      <c r="D47" s="28">
        <f t="shared" si="66"/>
        <v>4574.4333333333379</v>
      </c>
      <c r="E47" s="28">
        <f t="shared" si="66"/>
        <v>6925.6333333333369</v>
      </c>
      <c r="F47" s="28">
        <f t="shared" si="66"/>
        <v>11459.333333333338</v>
      </c>
      <c r="G47" s="28">
        <f t="shared" si="66"/>
        <v>17193.03333333334</v>
      </c>
      <c r="H47" s="28">
        <f t="shared" si="66"/>
        <v>16926.733333333337</v>
      </c>
      <c r="I47" s="28">
        <f t="shared" si="66"/>
        <v>16660.433333333334</v>
      </c>
      <c r="J47" s="28">
        <f t="shared" si="66"/>
        <v>19011.633333333331</v>
      </c>
      <c r="K47" s="28">
        <f t="shared" si="66"/>
        <v>21362.833333333328</v>
      </c>
      <c r="L47" s="28">
        <f t="shared" si="66"/>
        <v>23714.033333333326</v>
      </c>
      <c r="M47" s="28">
        <f t="shared" si="66"/>
        <v>29065.233333333326</v>
      </c>
      <c r="N47" s="28"/>
      <c r="O47" s="51">
        <f>O28+O46</f>
        <v>54273.633333333346</v>
      </c>
      <c r="P47" s="51">
        <f>P28+P46</f>
        <v>94482.033333333369</v>
      </c>
    </row>
    <row r="48" spans="1:16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4" x14ac:dyDescent="0.25">
      <c r="A49" s="4" t="s">
        <v>30</v>
      </c>
      <c r="B49" s="5">
        <v>2013</v>
      </c>
      <c r="C49" s="5">
        <v>2014</v>
      </c>
      <c r="D49" s="43">
        <v>2015</v>
      </c>
      <c r="E49" s="35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37" t="s">
        <v>31</v>
      </c>
      <c r="B50" s="1"/>
      <c r="C50" s="1"/>
      <c r="D50" s="41"/>
      <c r="E50" s="35"/>
      <c r="F50" s="9"/>
      <c r="G50" s="9"/>
      <c r="H50" s="9"/>
      <c r="I50" s="9"/>
      <c r="J50" s="9"/>
      <c r="K50" s="9"/>
      <c r="L50" s="9"/>
      <c r="M50" s="9"/>
      <c r="N50" s="9"/>
    </row>
    <row r="51" spans="1:14" ht="15.75" thickBot="1" x14ac:dyDescent="0.3">
      <c r="A51" s="33" t="str">
        <f>A32</f>
        <v>Müügi tulu</v>
      </c>
      <c r="B51" s="2">
        <f>N32</f>
        <v>189000</v>
      </c>
      <c r="C51" s="2">
        <f t="shared" ref="C51:D51" si="67">O32</f>
        <v>207900.00000000003</v>
      </c>
      <c r="D51" s="44">
        <f t="shared" si="67"/>
        <v>207900.00000000003</v>
      </c>
      <c r="E51" s="35"/>
      <c r="F51" s="9"/>
      <c r="G51" s="9"/>
      <c r="H51" s="9"/>
      <c r="I51" s="9"/>
      <c r="J51" s="9"/>
      <c r="K51" s="9"/>
      <c r="L51" s="9"/>
      <c r="M51" s="9"/>
      <c r="N51" s="9"/>
    </row>
    <row r="52" spans="1:14" ht="15.75" thickBot="1" x14ac:dyDescent="0.3">
      <c r="A52" s="17" t="s">
        <v>14</v>
      </c>
      <c r="B52" s="18">
        <f>SUM(B51)</f>
        <v>189000</v>
      </c>
      <c r="C52" s="18">
        <f t="shared" ref="C52:D52" si="68">SUM(C51)</f>
        <v>207900.00000000003</v>
      </c>
      <c r="D52" s="45">
        <f t="shared" si="68"/>
        <v>207900.00000000003</v>
      </c>
      <c r="E52" s="35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5">
      <c r="A53" s="37" t="s">
        <v>33</v>
      </c>
      <c r="B53" s="3"/>
      <c r="C53" s="3"/>
      <c r="D53" s="36"/>
      <c r="E53" s="35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1" t="s">
        <v>18</v>
      </c>
      <c r="B54" s="1">
        <f>N36</f>
        <v>7500</v>
      </c>
      <c r="C54" s="1">
        <f t="shared" ref="C54:D54" si="69">O36</f>
        <v>0</v>
      </c>
      <c r="D54" s="1">
        <f t="shared" si="69"/>
        <v>0</v>
      </c>
      <c r="E54" s="35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1" t="s">
        <v>19</v>
      </c>
      <c r="B55" s="1">
        <f t="shared" ref="B55:B61" si="70">N37</f>
        <v>34560</v>
      </c>
      <c r="C55" s="1">
        <f t="shared" ref="C55:C61" si="71">O37</f>
        <v>38016</v>
      </c>
      <c r="D55" s="41">
        <f t="shared" ref="D55:D61" si="72">P37</f>
        <v>38016</v>
      </c>
      <c r="E55" s="35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1" t="s">
        <v>20</v>
      </c>
      <c r="B56" s="1">
        <f t="shared" si="70"/>
        <v>9450</v>
      </c>
      <c r="C56" s="1">
        <f t="shared" si="71"/>
        <v>9450</v>
      </c>
      <c r="D56" s="41">
        <f t="shared" si="72"/>
        <v>9450</v>
      </c>
      <c r="E56" s="35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5">
      <c r="A57" s="1" t="s">
        <v>21</v>
      </c>
      <c r="B57" s="1">
        <f t="shared" si="70"/>
        <v>15600</v>
      </c>
      <c r="C57" s="1">
        <f t="shared" si="71"/>
        <v>15600</v>
      </c>
      <c r="D57" s="41">
        <f t="shared" si="72"/>
        <v>15600</v>
      </c>
      <c r="E57" s="35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5">
      <c r="A58" s="1" t="s">
        <v>22</v>
      </c>
      <c r="B58" s="27">
        <f t="shared" si="70"/>
        <v>60525.000000000007</v>
      </c>
      <c r="C58" s="1">
        <f t="shared" si="71"/>
        <v>63337.500000000007</v>
      </c>
      <c r="D58" s="41">
        <f t="shared" si="72"/>
        <v>63337.500000000007</v>
      </c>
      <c r="E58" s="35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5">
      <c r="A59" s="1" t="s">
        <v>23</v>
      </c>
      <c r="B59" s="27">
        <f t="shared" si="70"/>
        <v>20820.600000000002</v>
      </c>
      <c r="C59" s="1">
        <f t="shared" si="71"/>
        <v>21788.100000000002</v>
      </c>
      <c r="D59" s="41">
        <f t="shared" si="72"/>
        <v>21788.100000000002</v>
      </c>
      <c r="E59" s="35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5">
      <c r="A60" s="1" t="s">
        <v>24</v>
      </c>
      <c r="B60" s="1">
        <f t="shared" si="70"/>
        <v>12000</v>
      </c>
      <c r="C60" s="1">
        <f t="shared" si="71"/>
        <v>12000</v>
      </c>
      <c r="D60" s="41">
        <f t="shared" si="72"/>
        <v>12000</v>
      </c>
      <c r="E60" s="35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5">
      <c r="A61" s="1" t="s">
        <v>25</v>
      </c>
      <c r="B61" s="1">
        <f t="shared" si="70"/>
        <v>1250</v>
      </c>
      <c r="C61" s="1">
        <f t="shared" si="71"/>
        <v>1250</v>
      </c>
      <c r="D61" s="41">
        <f t="shared" si="72"/>
        <v>1250</v>
      </c>
      <c r="E61" s="35"/>
      <c r="F61" s="9"/>
      <c r="G61" s="9"/>
      <c r="H61" s="9"/>
      <c r="I61" s="9"/>
      <c r="J61" s="9"/>
      <c r="K61" s="9"/>
      <c r="L61" s="9"/>
      <c r="M61" s="9"/>
      <c r="N61" s="9"/>
    </row>
    <row r="62" spans="1:14" ht="15.75" thickBot="1" x14ac:dyDescent="0.3">
      <c r="A62" s="7" t="s">
        <v>34</v>
      </c>
      <c r="B62" s="8">
        <f>B71*20%</f>
        <v>4000</v>
      </c>
      <c r="C62" s="8">
        <f t="shared" ref="C62:D62" si="73">C71*20%</f>
        <v>7000</v>
      </c>
      <c r="D62" s="8">
        <f t="shared" si="73"/>
        <v>7000</v>
      </c>
      <c r="E62" s="35"/>
      <c r="F62" s="9"/>
      <c r="G62" s="9"/>
      <c r="H62" s="9"/>
      <c r="I62" s="9"/>
      <c r="J62" s="9"/>
      <c r="K62" s="9"/>
      <c r="L62" s="9"/>
      <c r="M62" s="9"/>
      <c r="N62" s="9"/>
    </row>
    <row r="63" spans="1:14" ht="15.75" thickBot="1" x14ac:dyDescent="0.3">
      <c r="A63" s="17" t="s">
        <v>35</v>
      </c>
      <c r="B63" s="28">
        <f>SUM(B54:B62)</f>
        <v>165705.60000000001</v>
      </c>
      <c r="C63" s="28">
        <f t="shared" ref="C63:D63" si="74">SUM(C54:C62)</f>
        <v>168441.60000000001</v>
      </c>
      <c r="D63" s="46">
        <f t="shared" si="74"/>
        <v>168441.60000000001</v>
      </c>
      <c r="E63" s="35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25">
      <c r="A64" s="23" t="s">
        <v>36</v>
      </c>
      <c r="B64" s="27">
        <f>B52-B63</f>
        <v>23294.399999999994</v>
      </c>
      <c r="C64" s="27">
        <f t="shared" ref="C64:D64" si="75">C52-C63</f>
        <v>39458.400000000023</v>
      </c>
      <c r="D64" s="47">
        <f t="shared" si="75"/>
        <v>39458.400000000023</v>
      </c>
      <c r="E64" s="35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A65" s="1"/>
      <c r="B65" s="1"/>
      <c r="C65" s="1"/>
      <c r="D65" s="41"/>
      <c r="E65" s="35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thickBot="1" x14ac:dyDescent="0.3">
      <c r="A66" s="2" t="s">
        <v>37</v>
      </c>
      <c r="B66" s="2"/>
      <c r="C66" s="2"/>
      <c r="D66" s="44"/>
      <c r="E66" s="35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5">
      <c r="A67" s="39" t="s">
        <v>38</v>
      </c>
      <c r="B67" s="38">
        <v>2013</v>
      </c>
      <c r="C67" s="38">
        <v>2014</v>
      </c>
      <c r="D67" s="48">
        <v>2015</v>
      </c>
      <c r="E67" s="35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5">
      <c r="A68" s="6" t="s">
        <v>39</v>
      </c>
      <c r="B68" s="27">
        <f>M47</f>
        <v>29065.233333333326</v>
      </c>
      <c r="C68" s="27">
        <f>O47</f>
        <v>54273.633333333346</v>
      </c>
      <c r="D68" s="27">
        <f>P47</f>
        <v>94482.033333333369</v>
      </c>
      <c r="E68" s="35"/>
      <c r="F68" s="9"/>
      <c r="G68" s="9"/>
      <c r="H68" s="9"/>
      <c r="I68" s="9"/>
      <c r="J68" s="9"/>
      <c r="K68" s="9"/>
      <c r="L68" s="9"/>
      <c r="M68" s="9"/>
      <c r="N68" s="9"/>
    </row>
    <row r="69" spans="1:14" ht="15.75" thickBot="1" x14ac:dyDescent="0.3">
      <c r="A69" s="33" t="s">
        <v>40</v>
      </c>
      <c r="B69" s="2">
        <v>0</v>
      </c>
      <c r="C69" s="2"/>
      <c r="D69" s="44"/>
      <c r="E69" s="35"/>
      <c r="F69" s="9"/>
      <c r="G69" s="9"/>
      <c r="H69" s="9"/>
      <c r="I69" s="9"/>
      <c r="J69" s="9"/>
      <c r="K69" s="9"/>
      <c r="L69" s="9"/>
      <c r="M69" s="9"/>
      <c r="N69" s="9"/>
    </row>
    <row r="70" spans="1:14" ht="15.75" thickBot="1" x14ac:dyDescent="0.3">
      <c r="A70" s="17" t="s">
        <v>41</v>
      </c>
      <c r="B70" s="28">
        <f>SUM(B68:B69)</f>
        <v>29065.233333333326</v>
      </c>
      <c r="C70" s="28">
        <f t="shared" ref="C70:D70" si="76">SUM(C68:C69)</f>
        <v>54273.633333333346</v>
      </c>
      <c r="D70" s="46">
        <f t="shared" si="76"/>
        <v>94482.033333333369</v>
      </c>
      <c r="E70" s="35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25">
      <c r="A71" s="34" t="s">
        <v>42</v>
      </c>
      <c r="B71" s="3">
        <f>N35</f>
        <v>20000</v>
      </c>
      <c r="C71" s="3">
        <f>B71+O35</f>
        <v>35000</v>
      </c>
      <c r="D71" s="36">
        <f>C71</f>
        <v>35000</v>
      </c>
      <c r="E71" s="35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thickBot="1" x14ac:dyDescent="0.3">
      <c r="A72" s="6" t="s">
        <v>43</v>
      </c>
      <c r="B72" s="1">
        <f>-B62</f>
        <v>-4000</v>
      </c>
      <c r="C72" s="1">
        <f>B72-C62</f>
        <v>-11000</v>
      </c>
      <c r="D72" s="1">
        <f>C72-D62</f>
        <v>-18000</v>
      </c>
      <c r="E72" s="35"/>
      <c r="F72" s="9"/>
      <c r="G72" s="9"/>
      <c r="H72" s="9"/>
      <c r="I72" s="9"/>
      <c r="J72" s="9"/>
      <c r="K72" s="9"/>
      <c r="L72" s="9"/>
      <c r="M72" s="9"/>
      <c r="N72" s="9"/>
    </row>
    <row r="73" spans="1:14" ht="15.75" thickBot="1" x14ac:dyDescent="0.3">
      <c r="A73" s="17" t="s">
        <v>44</v>
      </c>
      <c r="B73" s="18">
        <f>SUM(B71:B72)</f>
        <v>16000</v>
      </c>
      <c r="C73" s="18">
        <f t="shared" ref="C73:D73" si="77">SUM(C71:C72)</f>
        <v>24000</v>
      </c>
      <c r="D73" s="45">
        <f t="shared" si="77"/>
        <v>17000</v>
      </c>
      <c r="E73" s="35"/>
      <c r="F73" s="9"/>
      <c r="G73" s="9"/>
      <c r="H73" s="9"/>
      <c r="I73" s="9"/>
      <c r="J73" s="9"/>
      <c r="K73" s="9"/>
      <c r="L73" s="9"/>
      <c r="M73" s="9"/>
      <c r="N73" s="9"/>
    </row>
    <row r="74" spans="1:14" ht="15.75" thickBot="1" x14ac:dyDescent="0.3">
      <c r="A74" s="40" t="s">
        <v>45</v>
      </c>
      <c r="B74" s="42">
        <f>B70+B73</f>
        <v>45065.233333333323</v>
      </c>
      <c r="C74" s="42">
        <f t="shared" ref="C74:D74" si="78">C70+C73</f>
        <v>78273.633333333346</v>
      </c>
      <c r="D74" s="42">
        <f t="shared" si="78"/>
        <v>111482.03333333337</v>
      </c>
      <c r="E74" s="35"/>
      <c r="F74" s="9"/>
      <c r="G74" s="9"/>
      <c r="H74" s="9"/>
      <c r="I74" s="9"/>
      <c r="J74" s="9"/>
      <c r="K74" s="9"/>
      <c r="L74" s="9"/>
      <c r="M74" s="9"/>
      <c r="N74" s="9"/>
    </row>
    <row r="75" spans="1:14" ht="15.75" thickBot="1" x14ac:dyDescent="0.3">
      <c r="A75" s="3"/>
      <c r="B75" s="3"/>
      <c r="C75" s="3"/>
      <c r="D75" s="36"/>
      <c r="E75" s="35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5">
      <c r="A76" s="39" t="s">
        <v>46</v>
      </c>
      <c r="B76" s="1"/>
      <c r="C76" s="1"/>
      <c r="D76" s="41"/>
      <c r="E76" s="35"/>
      <c r="F76" s="9"/>
      <c r="G76" s="9"/>
      <c r="H76" s="9"/>
      <c r="I76" s="9"/>
      <c r="J76" s="9"/>
      <c r="K76" s="9"/>
      <c r="L76" s="9"/>
      <c r="M76" s="9"/>
      <c r="N76" s="9"/>
    </row>
    <row r="77" spans="1:14" ht="15.75" thickBot="1" x14ac:dyDescent="0.3">
      <c r="A77" s="1" t="s">
        <v>12</v>
      </c>
      <c r="B77" s="27">
        <f>B30-N44</f>
        <v>19270.833333333336</v>
      </c>
      <c r="C77" s="27">
        <f>B77-O44</f>
        <v>13020.833333333336</v>
      </c>
      <c r="D77" s="27">
        <f>C77-P44</f>
        <v>6770.8333333333358</v>
      </c>
      <c r="E77" s="35"/>
      <c r="F77" s="9"/>
      <c r="G77" s="9"/>
      <c r="H77" s="9"/>
      <c r="I77" s="9"/>
      <c r="J77" s="9"/>
      <c r="K77" s="9"/>
      <c r="L77" s="9"/>
      <c r="M77" s="9"/>
      <c r="N77" s="9"/>
    </row>
    <row r="78" spans="1:14" ht="15.75" thickBot="1" x14ac:dyDescent="0.3">
      <c r="A78" s="17" t="s">
        <v>47</v>
      </c>
      <c r="B78" s="49">
        <f>SUM(B77)</f>
        <v>19270.833333333336</v>
      </c>
      <c r="C78" s="49">
        <f t="shared" ref="C78:D78" si="79">SUM(C77)</f>
        <v>13020.833333333336</v>
      </c>
      <c r="D78" s="49">
        <f t="shared" si="79"/>
        <v>6770.8333333333358</v>
      </c>
      <c r="E78" s="35"/>
    </row>
    <row r="79" spans="1:14" x14ac:dyDescent="0.25">
      <c r="A79" s="1" t="s">
        <v>48</v>
      </c>
      <c r="B79" s="1">
        <f>N31</f>
        <v>2500</v>
      </c>
      <c r="C79" s="1">
        <f>B79</f>
        <v>2500</v>
      </c>
      <c r="D79" s="41">
        <f>C79</f>
        <v>2500</v>
      </c>
      <c r="E79" s="35"/>
    </row>
    <row r="80" spans="1:14" x14ac:dyDescent="0.25">
      <c r="A80" s="1" t="s">
        <v>36</v>
      </c>
      <c r="B80" s="27">
        <f>B64</f>
        <v>23294.399999999994</v>
      </c>
      <c r="C80" s="27">
        <f>C64</f>
        <v>39458.400000000023</v>
      </c>
      <c r="D80" s="47">
        <f>C80</f>
        <v>39458.400000000023</v>
      </c>
      <c r="E80" s="35"/>
    </row>
    <row r="81" spans="1:5" ht="15.75" thickBot="1" x14ac:dyDescent="0.3">
      <c r="A81" s="1" t="s">
        <v>49</v>
      </c>
      <c r="B81" s="1">
        <v>0</v>
      </c>
      <c r="C81" s="27">
        <f>B80</f>
        <v>23294.399999999994</v>
      </c>
      <c r="D81" s="47">
        <f>C81+C80</f>
        <v>62752.800000000017</v>
      </c>
      <c r="E81" s="35"/>
    </row>
    <row r="82" spans="1:5" ht="15.75" thickBot="1" x14ac:dyDescent="0.3">
      <c r="A82" s="17" t="s">
        <v>50</v>
      </c>
      <c r="B82" s="17">
        <f>SUM(B79:B81)</f>
        <v>25794.399999999994</v>
      </c>
      <c r="C82" s="17">
        <f t="shared" ref="C82:D82" si="80">SUM(C79:C81)</f>
        <v>65252.800000000017</v>
      </c>
      <c r="D82" s="17">
        <f t="shared" si="80"/>
        <v>104711.20000000004</v>
      </c>
      <c r="E82" s="35"/>
    </row>
    <row r="83" spans="1:5" ht="15.75" thickBot="1" x14ac:dyDescent="0.3">
      <c r="A83" s="40" t="s">
        <v>51</v>
      </c>
      <c r="B83" s="50">
        <f>B78+B82</f>
        <v>45065.23333333333</v>
      </c>
      <c r="C83" s="50">
        <f t="shared" ref="C83:D83" si="81">C78+C82</f>
        <v>78273.63333333336</v>
      </c>
      <c r="D83" s="50">
        <f t="shared" si="81"/>
        <v>111482.03333333338</v>
      </c>
      <c r="E83" s="35"/>
    </row>
    <row r="84" spans="1:5" x14ac:dyDescent="0.25">
      <c r="A84" s="1"/>
      <c r="B84" s="1"/>
      <c r="C84" s="1"/>
      <c r="D84" s="41"/>
      <c r="E84" s="35"/>
    </row>
    <row r="85" spans="1:5" x14ac:dyDescent="0.25">
      <c r="A85" s="1"/>
      <c r="B85" s="1"/>
      <c r="C85" s="1"/>
      <c r="D85" s="41"/>
      <c r="E85" s="3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B35" sqref="B35:P42"/>
    </sheetView>
  </sheetViews>
  <sheetFormatPr defaultRowHeight="15" x14ac:dyDescent="0.25"/>
  <cols>
    <col min="1" max="1" width="16" customWidth="1"/>
    <col min="2" max="2" width="7.5703125" customWidth="1"/>
    <col min="3" max="3" width="7.7109375" customWidth="1"/>
    <col min="4" max="4" width="9.5703125" customWidth="1"/>
    <col min="5" max="5" width="7.28515625" customWidth="1"/>
    <col min="6" max="6" width="7.85546875" customWidth="1"/>
    <col min="7" max="7" width="7.42578125" customWidth="1"/>
    <col min="8" max="8" width="7.7109375" customWidth="1"/>
    <col min="9" max="9" width="8.5703125" customWidth="1"/>
    <col min="10" max="10" width="8" customWidth="1"/>
    <col min="11" max="11" width="7.85546875" customWidth="1"/>
    <col min="12" max="12" width="8" customWidth="1"/>
    <col min="13" max="13" width="7" customWidth="1"/>
    <col min="14" max="14" width="9.85546875" bestFit="1" customWidth="1"/>
  </cols>
  <sheetData>
    <row r="1" spans="1:16" x14ac:dyDescent="0.25">
      <c r="A1" t="s">
        <v>0</v>
      </c>
    </row>
    <row r="2" spans="1:16" ht="15.75" thickBot="1" x14ac:dyDescent="0.3">
      <c r="A2" s="2"/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22">
        <v>2013</v>
      </c>
      <c r="O2" s="32">
        <v>2014</v>
      </c>
      <c r="P2" s="32">
        <v>2015</v>
      </c>
    </row>
    <row r="3" spans="1:16" x14ac:dyDescent="0.25">
      <c r="A3" s="13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6" x14ac:dyDescent="0.25">
      <c r="A4" s="14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6" x14ac:dyDescent="0.25">
      <c r="A5" s="14" t="s">
        <v>3</v>
      </c>
      <c r="B5" s="10">
        <f>B3*B4</f>
        <v>0</v>
      </c>
      <c r="C5" s="10">
        <f t="shared" ref="C5:M5" si="0">C3*C4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</row>
    <row r="6" spans="1:16" ht="15.75" thickBot="1" x14ac:dyDescent="0.3">
      <c r="A6" s="15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6" x14ac:dyDescent="0.25">
      <c r="A7" s="13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6" x14ac:dyDescent="0.25">
      <c r="A8" s="14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x14ac:dyDescent="0.25">
      <c r="A9" s="14" t="s">
        <v>3</v>
      </c>
      <c r="B9" s="10">
        <f>B7*B8</f>
        <v>0</v>
      </c>
      <c r="C9" s="10">
        <f t="shared" ref="C9:M9" si="1">C7*C8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</row>
    <row r="10" spans="1:16" ht="15.75" thickBot="1" x14ac:dyDescent="0.3">
      <c r="A10" s="15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6" x14ac:dyDescent="0.25">
      <c r="A11" s="13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6" x14ac:dyDescent="0.25">
      <c r="A12" s="14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6" x14ac:dyDescent="0.25">
      <c r="A13" s="14" t="s">
        <v>3</v>
      </c>
      <c r="B13" s="10">
        <f>B11*B12</f>
        <v>0</v>
      </c>
      <c r="C13" s="10">
        <f t="shared" ref="C13:M13" si="2">C11*C12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</row>
    <row r="14" spans="1:16" ht="15.75" thickBot="1" x14ac:dyDescent="0.3">
      <c r="A14" s="15" t="s">
        <v>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6" x14ac:dyDescent="0.25">
      <c r="A15" s="13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6" x14ac:dyDescent="0.25">
      <c r="A16" s="14" t="s">
        <v>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6" x14ac:dyDescent="0.25">
      <c r="A17" s="14" t="s">
        <v>3</v>
      </c>
      <c r="B17" s="10">
        <f>B15*B16</f>
        <v>0</v>
      </c>
      <c r="C17" s="10">
        <f t="shared" ref="C17:M17" si="3">C15*C16</f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</row>
    <row r="18" spans="1:16" ht="15.75" thickBot="1" x14ac:dyDescent="0.3">
      <c r="A18" s="15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6" x14ac:dyDescent="0.25">
      <c r="A19" s="13" t="s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6" x14ac:dyDescent="0.25">
      <c r="A20" s="14" t="s">
        <v>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6" x14ac:dyDescent="0.25">
      <c r="A21" s="14" t="s">
        <v>3</v>
      </c>
      <c r="B21" s="10">
        <f>B19*B20</f>
        <v>0</v>
      </c>
      <c r="C21" s="10">
        <f t="shared" ref="C21:M21" si="4">C19*C20</f>
        <v>0</v>
      </c>
      <c r="D21" s="10">
        <f t="shared" si="4"/>
        <v>0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  <c r="M21" s="10">
        <f t="shared" si="4"/>
        <v>0</v>
      </c>
    </row>
    <row r="22" spans="1:16" ht="15.75" thickBot="1" x14ac:dyDescent="0.3">
      <c r="A22" s="20" t="s">
        <v>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6" ht="15.75" thickBot="1" x14ac:dyDescent="0.3">
      <c r="A23" s="24" t="s">
        <v>14</v>
      </c>
      <c r="B23" s="18">
        <f>B5+B9+B13+B17+B21</f>
        <v>0</v>
      </c>
      <c r="C23" s="18">
        <f t="shared" ref="C23:M23" si="5">C5+C9+C13+C17+C21</f>
        <v>0</v>
      </c>
      <c r="D23" s="18">
        <f t="shared" si="5"/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</row>
    <row r="24" spans="1:16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6" spans="1:16" x14ac:dyDescent="0.25">
      <c r="A26" t="s">
        <v>9</v>
      </c>
    </row>
    <row r="27" spans="1:16" ht="15.75" thickBot="1" x14ac:dyDescent="0.3">
      <c r="A27" s="2"/>
      <c r="B27" s="2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2">
        <v>7</v>
      </c>
      <c r="I27" s="2">
        <v>8</v>
      </c>
      <c r="J27" s="2">
        <v>9</v>
      </c>
      <c r="K27" s="2">
        <v>10</v>
      </c>
      <c r="L27" s="2">
        <v>11</v>
      </c>
      <c r="M27" s="2">
        <v>12</v>
      </c>
      <c r="N27" s="2">
        <v>2013</v>
      </c>
      <c r="O27" s="2">
        <v>2014</v>
      </c>
      <c r="P27" s="2">
        <v>2015</v>
      </c>
    </row>
    <row r="28" spans="1:16" ht="15.75" thickBot="1" x14ac:dyDescent="0.3">
      <c r="A28" s="17" t="s">
        <v>10</v>
      </c>
      <c r="B28" s="18">
        <v>0</v>
      </c>
      <c r="C28" s="28">
        <f>B47</f>
        <v>0</v>
      </c>
      <c r="D28" s="28">
        <f t="shared" ref="D28:M28" si="6">C47</f>
        <v>0</v>
      </c>
      <c r="E28" s="28">
        <f t="shared" si="6"/>
        <v>0</v>
      </c>
      <c r="F28" s="28">
        <f t="shared" si="6"/>
        <v>0</v>
      </c>
      <c r="G28" s="28">
        <f t="shared" si="6"/>
        <v>0</v>
      </c>
      <c r="H28" s="28">
        <f t="shared" si="6"/>
        <v>0</v>
      </c>
      <c r="I28" s="28">
        <f t="shared" si="6"/>
        <v>0</v>
      </c>
      <c r="J28" s="28">
        <f t="shared" si="6"/>
        <v>0</v>
      </c>
      <c r="K28" s="28">
        <f t="shared" si="6"/>
        <v>0</v>
      </c>
      <c r="L28" s="28">
        <f t="shared" si="6"/>
        <v>0</v>
      </c>
      <c r="M28" s="28">
        <f t="shared" si="6"/>
        <v>0</v>
      </c>
      <c r="N28" s="28">
        <v>0</v>
      </c>
      <c r="O28" s="28">
        <f>M47</f>
        <v>0</v>
      </c>
      <c r="P28" s="28">
        <f>O47</f>
        <v>0</v>
      </c>
    </row>
    <row r="29" spans="1:16" x14ac:dyDescent="0.25">
      <c r="A29" s="19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  <c r="O30" s="1"/>
      <c r="P30" s="1"/>
    </row>
    <row r="31" spans="1:16" x14ac:dyDescent="0.25">
      <c r="A31" s="1" t="s">
        <v>13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ref="N31:N44" si="7">SUM(B31:M31)</f>
        <v>0</v>
      </c>
      <c r="O31" s="1"/>
      <c r="P31" s="1"/>
    </row>
    <row r="32" spans="1:16" ht="15.75" thickBot="1" x14ac:dyDescent="0.3">
      <c r="A32" s="2" t="s">
        <v>32</v>
      </c>
      <c r="B32" s="2">
        <f>B23</f>
        <v>0</v>
      </c>
      <c r="C32" s="2">
        <f t="shared" ref="C32:M32" si="8">C23</f>
        <v>0</v>
      </c>
      <c r="D32" s="2">
        <f t="shared" si="8"/>
        <v>0</v>
      </c>
      <c r="E32" s="2">
        <f t="shared" si="8"/>
        <v>0</v>
      </c>
      <c r="F32" s="2">
        <f t="shared" si="8"/>
        <v>0</v>
      </c>
      <c r="G32" s="2">
        <f t="shared" si="8"/>
        <v>0</v>
      </c>
      <c r="H32" s="2">
        <f t="shared" si="8"/>
        <v>0</v>
      </c>
      <c r="I32" s="2">
        <f t="shared" si="8"/>
        <v>0</v>
      </c>
      <c r="J32" s="2">
        <f t="shared" si="8"/>
        <v>0</v>
      </c>
      <c r="K32" s="2">
        <f t="shared" si="8"/>
        <v>0</v>
      </c>
      <c r="L32" s="2">
        <f t="shared" si="8"/>
        <v>0</v>
      </c>
      <c r="M32" s="2">
        <f t="shared" si="8"/>
        <v>0</v>
      </c>
      <c r="N32" s="2">
        <f t="shared" si="7"/>
        <v>0</v>
      </c>
      <c r="O32" s="2">
        <f>N32*110%</f>
        <v>0</v>
      </c>
      <c r="P32" s="2">
        <f>O32</f>
        <v>0</v>
      </c>
    </row>
    <row r="33" spans="1:16" ht="15.75" thickBot="1" x14ac:dyDescent="0.3">
      <c r="A33" s="17" t="s">
        <v>15</v>
      </c>
      <c r="B33" s="18">
        <f>SUM(B30:B32)</f>
        <v>0</v>
      </c>
      <c r="C33" s="18">
        <f t="shared" ref="C33:P33" si="9">SUM(C30:C32)</f>
        <v>0</v>
      </c>
      <c r="D33" s="18">
        <f t="shared" si="9"/>
        <v>0</v>
      </c>
      <c r="E33" s="18">
        <f t="shared" si="9"/>
        <v>0</v>
      </c>
      <c r="F33" s="18">
        <f t="shared" si="9"/>
        <v>0</v>
      </c>
      <c r="G33" s="18">
        <f t="shared" si="9"/>
        <v>0</v>
      </c>
      <c r="H33" s="18">
        <f t="shared" si="9"/>
        <v>0</v>
      </c>
      <c r="I33" s="18">
        <f t="shared" si="9"/>
        <v>0</v>
      </c>
      <c r="J33" s="18">
        <f t="shared" si="9"/>
        <v>0</v>
      </c>
      <c r="K33" s="18">
        <f t="shared" si="9"/>
        <v>0</v>
      </c>
      <c r="L33" s="18">
        <f t="shared" si="9"/>
        <v>0</v>
      </c>
      <c r="M33" s="18">
        <f t="shared" si="9"/>
        <v>0</v>
      </c>
      <c r="N33" s="18">
        <f t="shared" si="9"/>
        <v>0</v>
      </c>
      <c r="O33" s="18">
        <f t="shared" si="9"/>
        <v>0</v>
      </c>
      <c r="P33" s="18">
        <f t="shared" si="9"/>
        <v>0</v>
      </c>
    </row>
    <row r="34" spans="1:16" x14ac:dyDescent="0.25">
      <c r="A34" s="19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7"/>
        <v>0</v>
      </c>
      <c r="O34" s="3"/>
      <c r="P34" s="3"/>
    </row>
    <row r="35" spans="1:16" x14ac:dyDescent="0.25">
      <c r="A35" s="1" t="s">
        <v>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 t="s">
        <v>19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 t="s">
        <v>20</v>
      </c>
      <c r="B38" s="1"/>
      <c r="C38" s="1"/>
      <c r="D38" s="1"/>
      <c r="E38" s="1"/>
      <c r="F38" s="27"/>
      <c r="G38" s="27"/>
      <c r="H38" s="27"/>
      <c r="I38" s="27"/>
      <c r="J38" s="1"/>
      <c r="K38" s="1"/>
      <c r="L38" s="1"/>
      <c r="M38" s="1"/>
      <c r="N38" s="1"/>
      <c r="O38" s="1"/>
      <c r="P38" s="1"/>
    </row>
    <row r="39" spans="1:16" x14ac:dyDescent="0.25">
      <c r="A39" s="1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 t="s">
        <v>22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1"/>
    </row>
    <row r="41" spans="1:16" x14ac:dyDescent="0.25">
      <c r="A41" s="1" t="s">
        <v>23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"/>
    </row>
    <row r="42" spans="1:16" x14ac:dyDescent="0.25">
      <c r="A42" s="1" t="s">
        <v>24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 t="s">
        <v>25</v>
      </c>
      <c r="B43" s="27">
        <f>$B$30*5%/12</f>
        <v>0</v>
      </c>
      <c r="C43" s="27">
        <f t="shared" ref="C43:M43" si="10">$B$30*5%/12</f>
        <v>0</v>
      </c>
      <c r="D43" s="27">
        <f t="shared" si="10"/>
        <v>0</v>
      </c>
      <c r="E43" s="27">
        <f t="shared" si="10"/>
        <v>0</v>
      </c>
      <c r="F43" s="27">
        <f t="shared" si="10"/>
        <v>0</v>
      </c>
      <c r="G43" s="27">
        <f t="shared" si="10"/>
        <v>0</v>
      </c>
      <c r="H43" s="27">
        <f t="shared" si="10"/>
        <v>0</v>
      </c>
      <c r="I43" s="27">
        <f t="shared" si="10"/>
        <v>0</v>
      </c>
      <c r="J43" s="27">
        <f t="shared" si="10"/>
        <v>0</v>
      </c>
      <c r="K43" s="27">
        <f t="shared" si="10"/>
        <v>0</v>
      </c>
      <c r="L43" s="27">
        <f t="shared" si="10"/>
        <v>0</v>
      </c>
      <c r="M43" s="27">
        <f t="shared" si="10"/>
        <v>0</v>
      </c>
      <c r="N43" s="27">
        <f t="shared" si="7"/>
        <v>0</v>
      </c>
      <c r="O43" s="27">
        <f>N43</f>
        <v>0</v>
      </c>
      <c r="P43" s="1">
        <f t="shared" ref="P38:P43" si="11">O43</f>
        <v>0</v>
      </c>
    </row>
    <row r="44" spans="1:16" ht="15.75" thickBot="1" x14ac:dyDescent="0.3">
      <c r="A44" s="1" t="s">
        <v>26</v>
      </c>
      <c r="B44" s="1"/>
      <c r="C44" s="27">
        <f>$B$30/4/12</f>
        <v>0</v>
      </c>
      <c r="D44" s="27">
        <f t="shared" ref="D44:M44" si="12">$B$30/4/12</f>
        <v>0</v>
      </c>
      <c r="E44" s="27">
        <f t="shared" si="12"/>
        <v>0</v>
      </c>
      <c r="F44" s="27">
        <f t="shared" si="12"/>
        <v>0</v>
      </c>
      <c r="G44" s="27">
        <f t="shared" si="12"/>
        <v>0</v>
      </c>
      <c r="H44" s="27">
        <f t="shared" si="12"/>
        <v>0</v>
      </c>
      <c r="I44" s="27">
        <f t="shared" si="12"/>
        <v>0</v>
      </c>
      <c r="J44" s="27">
        <f t="shared" si="12"/>
        <v>0</v>
      </c>
      <c r="K44" s="27">
        <f t="shared" si="12"/>
        <v>0</v>
      </c>
      <c r="L44" s="27">
        <f t="shared" si="12"/>
        <v>0</v>
      </c>
      <c r="M44" s="27">
        <f t="shared" si="12"/>
        <v>0</v>
      </c>
      <c r="N44" s="27">
        <f t="shared" si="7"/>
        <v>0</v>
      </c>
      <c r="O44" s="27">
        <f>M44*12</f>
        <v>0</v>
      </c>
      <c r="P44" s="1">
        <f>O44</f>
        <v>0</v>
      </c>
    </row>
    <row r="45" spans="1:16" ht="15.75" thickBot="1" x14ac:dyDescent="0.3">
      <c r="A45" s="17" t="s">
        <v>27</v>
      </c>
      <c r="B45" s="28">
        <f>SUM(B35:B44)</f>
        <v>0</v>
      </c>
      <c r="C45" s="28">
        <f t="shared" ref="C45:P45" si="13">SUM(C35:C44)</f>
        <v>0</v>
      </c>
      <c r="D45" s="28">
        <f t="shared" si="13"/>
        <v>0</v>
      </c>
      <c r="E45" s="28">
        <f t="shared" si="13"/>
        <v>0</v>
      </c>
      <c r="F45" s="28">
        <f t="shared" si="13"/>
        <v>0</v>
      </c>
      <c r="G45" s="28">
        <f t="shared" si="13"/>
        <v>0</v>
      </c>
      <c r="H45" s="28">
        <f t="shared" si="13"/>
        <v>0</v>
      </c>
      <c r="I45" s="28">
        <f t="shared" si="13"/>
        <v>0</v>
      </c>
      <c r="J45" s="28">
        <f t="shared" si="13"/>
        <v>0</v>
      </c>
      <c r="K45" s="28">
        <f t="shared" si="13"/>
        <v>0</v>
      </c>
      <c r="L45" s="28">
        <f t="shared" si="13"/>
        <v>0</v>
      </c>
      <c r="M45" s="28">
        <f t="shared" si="13"/>
        <v>0</v>
      </c>
      <c r="N45" s="28">
        <f t="shared" si="13"/>
        <v>0</v>
      </c>
      <c r="O45" s="28">
        <f t="shared" si="13"/>
        <v>0</v>
      </c>
      <c r="P45" s="28">
        <f t="shared" si="13"/>
        <v>0</v>
      </c>
    </row>
    <row r="46" spans="1:16" ht="15.75" thickBot="1" x14ac:dyDescent="0.3">
      <c r="A46" s="29" t="s">
        <v>28</v>
      </c>
      <c r="B46" s="31">
        <f>B33-B45</f>
        <v>0</v>
      </c>
      <c r="C46" s="30">
        <f t="shared" ref="C46:P46" si="14">C33-C45</f>
        <v>0</v>
      </c>
      <c r="D46" s="30">
        <f t="shared" si="14"/>
        <v>0</v>
      </c>
      <c r="E46" s="30">
        <f t="shared" si="14"/>
        <v>0</v>
      </c>
      <c r="F46" s="30">
        <f t="shared" si="14"/>
        <v>0</v>
      </c>
      <c r="G46" s="30">
        <f t="shared" si="14"/>
        <v>0</v>
      </c>
      <c r="H46" s="31">
        <f t="shared" si="14"/>
        <v>0</v>
      </c>
      <c r="I46" s="31">
        <f t="shared" si="14"/>
        <v>0</v>
      </c>
      <c r="J46" s="30">
        <f t="shared" si="14"/>
        <v>0</v>
      </c>
      <c r="K46" s="30">
        <f t="shared" si="14"/>
        <v>0</v>
      </c>
      <c r="L46" s="30">
        <f t="shared" si="14"/>
        <v>0</v>
      </c>
      <c r="M46" s="30">
        <f t="shared" si="14"/>
        <v>0</v>
      </c>
      <c r="N46" s="30">
        <f t="shared" si="14"/>
        <v>0</v>
      </c>
      <c r="O46" s="30">
        <f t="shared" si="14"/>
        <v>0</v>
      </c>
      <c r="P46" s="30">
        <f t="shared" si="14"/>
        <v>0</v>
      </c>
    </row>
    <row r="47" spans="1:16" ht="16.5" thickBot="1" x14ac:dyDescent="0.3">
      <c r="A47" s="17" t="s">
        <v>29</v>
      </c>
      <c r="B47" s="28">
        <f>B28+B46</f>
        <v>0</v>
      </c>
      <c r="C47" s="28">
        <f t="shared" ref="C47:M47" si="15">C28+C46</f>
        <v>0</v>
      </c>
      <c r="D47" s="28">
        <f t="shared" si="15"/>
        <v>0</v>
      </c>
      <c r="E47" s="28">
        <f t="shared" si="15"/>
        <v>0</v>
      </c>
      <c r="F47" s="28">
        <f t="shared" si="15"/>
        <v>0</v>
      </c>
      <c r="G47" s="28">
        <f t="shared" si="15"/>
        <v>0</v>
      </c>
      <c r="H47" s="28">
        <f t="shared" si="15"/>
        <v>0</v>
      </c>
      <c r="I47" s="28">
        <f t="shared" si="15"/>
        <v>0</v>
      </c>
      <c r="J47" s="28">
        <f t="shared" si="15"/>
        <v>0</v>
      </c>
      <c r="K47" s="28">
        <f t="shared" si="15"/>
        <v>0</v>
      </c>
      <c r="L47" s="28">
        <f t="shared" si="15"/>
        <v>0</v>
      </c>
      <c r="M47" s="28">
        <f t="shared" si="15"/>
        <v>0</v>
      </c>
      <c r="N47" s="28"/>
      <c r="O47" s="51">
        <f>O28+O46</f>
        <v>0</v>
      </c>
      <c r="P47" s="51">
        <f>P28+P46</f>
        <v>0</v>
      </c>
    </row>
    <row r="48" spans="1:16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4" x14ac:dyDescent="0.25">
      <c r="A49" s="4" t="s">
        <v>30</v>
      </c>
      <c r="B49" s="5">
        <v>2013</v>
      </c>
      <c r="C49" s="5">
        <v>2014</v>
      </c>
      <c r="D49" s="43">
        <v>2015</v>
      </c>
      <c r="E49" s="35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37" t="s">
        <v>31</v>
      </c>
      <c r="B50" s="1"/>
      <c r="C50" s="1"/>
      <c r="D50" s="41"/>
      <c r="E50" s="35"/>
      <c r="F50" s="9"/>
      <c r="G50" s="9"/>
      <c r="H50" s="9"/>
      <c r="I50" s="9"/>
      <c r="J50" s="9"/>
      <c r="K50" s="9"/>
      <c r="L50" s="9"/>
      <c r="M50" s="9"/>
      <c r="N50" s="9"/>
    </row>
    <row r="51" spans="1:14" ht="15.75" thickBot="1" x14ac:dyDescent="0.3">
      <c r="A51" s="33" t="str">
        <f>A32</f>
        <v>Müügi tulu</v>
      </c>
      <c r="B51" s="2">
        <f>N32</f>
        <v>0</v>
      </c>
      <c r="C51" s="2">
        <f t="shared" ref="C51:D51" si="16">O32</f>
        <v>0</v>
      </c>
      <c r="D51" s="44">
        <f t="shared" si="16"/>
        <v>0</v>
      </c>
      <c r="E51" s="35"/>
      <c r="F51" s="9"/>
      <c r="G51" s="9"/>
      <c r="H51" s="9"/>
      <c r="I51" s="9"/>
      <c r="J51" s="9"/>
      <c r="K51" s="9"/>
      <c r="L51" s="9"/>
      <c r="M51" s="9"/>
      <c r="N51" s="9"/>
    </row>
    <row r="52" spans="1:14" ht="15.75" thickBot="1" x14ac:dyDescent="0.3">
      <c r="A52" s="17" t="s">
        <v>14</v>
      </c>
      <c r="B52" s="18">
        <f>SUM(B51)</f>
        <v>0</v>
      </c>
      <c r="C52" s="18">
        <f t="shared" ref="C52:D52" si="17">SUM(C51)</f>
        <v>0</v>
      </c>
      <c r="D52" s="45">
        <f t="shared" si="17"/>
        <v>0</v>
      </c>
      <c r="E52" s="35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5">
      <c r="A53" s="37" t="s">
        <v>33</v>
      </c>
      <c r="B53" s="3"/>
      <c r="C53" s="3"/>
      <c r="D53" s="36"/>
      <c r="E53" s="35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1" t="s">
        <v>18</v>
      </c>
      <c r="B54" s="1">
        <f>N36</f>
        <v>0</v>
      </c>
      <c r="C54" s="1">
        <f t="shared" ref="C54:D61" si="18">O36</f>
        <v>0</v>
      </c>
      <c r="D54" s="1">
        <f t="shared" si="18"/>
        <v>0</v>
      </c>
      <c r="E54" s="35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1" t="s">
        <v>19</v>
      </c>
      <c r="B55" s="1">
        <f t="shared" ref="B55:B61" si="19">N37</f>
        <v>0</v>
      </c>
      <c r="C55" s="1">
        <f t="shared" si="18"/>
        <v>0</v>
      </c>
      <c r="D55" s="41">
        <f t="shared" si="18"/>
        <v>0</v>
      </c>
      <c r="E55" s="35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1" t="s">
        <v>20</v>
      </c>
      <c r="B56" s="1">
        <f t="shared" si="19"/>
        <v>0</v>
      </c>
      <c r="C56" s="1">
        <f t="shared" si="18"/>
        <v>0</v>
      </c>
      <c r="D56" s="41">
        <f t="shared" si="18"/>
        <v>0</v>
      </c>
      <c r="E56" s="35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5">
      <c r="A57" s="1" t="s">
        <v>21</v>
      </c>
      <c r="B57" s="1">
        <f t="shared" si="19"/>
        <v>0</v>
      </c>
      <c r="C57" s="1">
        <f t="shared" si="18"/>
        <v>0</v>
      </c>
      <c r="D57" s="41">
        <f t="shared" si="18"/>
        <v>0</v>
      </c>
      <c r="E57" s="35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5">
      <c r="A58" s="1" t="s">
        <v>22</v>
      </c>
      <c r="B58" s="27">
        <f t="shared" si="19"/>
        <v>0</v>
      </c>
      <c r="C58" s="1">
        <f t="shared" si="18"/>
        <v>0</v>
      </c>
      <c r="D58" s="41">
        <f t="shared" si="18"/>
        <v>0</v>
      </c>
      <c r="E58" s="35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5">
      <c r="A59" s="1" t="s">
        <v>23</v>
      </c>
      <c r="B59" s="27">
        <f t="shared" si="19"/>
        <v>0</v>
      </c>
      <c r="C59" s="1">
        <f t="shared" si="18"/>
        <v>0</v>
      </c>
      <c r="D59" s="41">
        <f t="shared" si="18"/>
        <v>0</v>
      </c>
      <c r="E59" s="35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5">
      <c r="A60" s="1" t="s">
        <v>24</v>
      </c>
      <c r="B60" s="1">
        <f t="shared" si="19"/>
        <v>0</v>
      </c>
      <c r="C60" s="1">
        <f t="shared" si="18"/>
        <v>0</v>
      </c>
      <c r="D60" s="41">
        <f t="shared" si="18"/>
        <v>0</v>
      </c>
      <c r="E60" s="35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5">
      <c r="A61" s="1" t="s">
        <v>25</v>
      </c>
      <c r="B61" s="1">
        <f t="shared" si="19"/>
        <v>0</v>
      </c>
      <c r="C61" s="1">
        <f t="shared" si="18"/>
        <v>0</v>
      </c>
      <c r="D61" s="41">
        <f t="shared" si="18"/>
        <v>0</v>
      </c>
      <c r="E61" s="35"/>
      <c r="F61" s="9"/>
      <c r="G61" s="9"/>
      <c r="H61" s="9"/>
      <c r="I61" s="9"/>
      <c r="J61" s="9"/>
      <c r="K61" s="9"/>
      <c r="L61" s="9"/>
      <c r="M61" s="9"/>
      <c r="N61" s="9"/>
    </row>
    <row r="62" spans="1:14" ht="15.75" thickBot="1" x14ac:dyDescent="0.3">
      <c r="A62" s="7" t="s">
        <v>34</v>
      </c>
      <c r="B62" s="8">
        <f>B71*20%</f>
        <v>0</v>
      </c>
      <c r="C62" s="8">
        <f t="shared" ref="C62:D62" si="20">C71*20%</f>
        <v>0</v>
      </c>
      <c r="D62" s="8">
        <f t="shared" si="20"/>
        <v>0</v>
      </c>
      <c r="E62" s="35"/>
      <c r="F62" s="9"/>
      <c r="G62" s="9"/>
      <c r="H62" s="9"/>
      <c r="I62" s="9"/>
      <c r="J62" s="9"/>
      <c r="K62" s="9"/>
      <c r="L62" s="9"/>
      <c r="M62" s="9"/>
      <c r="N62" s="9"/>
    </row>
    <row r="63" spans="1:14" ht="15.75" thickBot="1" x14ac:dyDescent="0.3">
      <c r="A63" s="17" t="s">
        <v>35</v>
      </c>
      <c r="B63" s="28">
        <f>SUM(B54:B62)</f>
        <v>0</v>
      </c>
      <c r="C63" s="28">
        <f t="shared" ref="C63:D63" si="21">SUM(C54:C62)</f>
        <v>0</v>
      </c>
      <c r="D63" s="46">
        <f t="shared" si="21"/>
        <v>0</v>
      </c>
      <c r="E63" s="35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25">
      <c r="A64" s="23" t="s">
        <v>36</v>
      </c>
      <c r="B64" s="27">
        <f>B52-B63</f>
        <v>0</v>
      </c>
      <c r="C64" s="27">
        <f t="shared" ref="C64:D64" si="22">C52-C63</f>
        <v>0</v>
      </c>
      <c r="D64" s="47">
        <f t="shared" si="22"/>
        <v>0</v>
      </c>
      <c r="E64" s="35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A65" s="1"/>
      <c r="B65" s="1"/>
      <c r="C65" s="1"/>
      <c r="D65" s="41"/>
      <c r="E65" s="35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thickBot="1" x14ac:dyDescent="0.3">
      <c r="A66" s="2" t="s">
        <v>37</v>
      </c>
      <c r="B66" s="2"/>
      <c r="C66" s="2"/>
      <c r="D66" s="44"/>
      <c r="E66" s="35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5">
      <c r="A67" s="39" t="s">
        <v>38</v>
      </c>
      <c r="B67" s="38">
        <v>2013</v>
      </c>
      <c r="C67" s="38">
        <v>2014</v>
      </c>
      <c r="D67" s="48">
        <v>2015</v>
      </c>
      <c r="E67" s="35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5">
      <c r="A68" s="6" t="s">
        <v>39</v>
      </c>
      <c r="B68" s="27">
        <f>M47</f>
        <v>0</v>
      </c>
      <c r="C68" s="27">
        <f>O47</f>
        <v>0</v>
      </c>
      <c r="D68" s="27">
        <f>P47</f>
        <v>0</v>
      </c>
      <c r="E68" s="35"/>
      <c r="F68" s="9"/>
      <c r="G68" s="9"/>
      <c r="H68" s="9"/>
      <c r="I68" s="9"/>
      <c r="J68" s="9"/>
      <c r="K68" s="9"/>
      <c r="L68" s="9"/>
      <c r="M68" s="9"/>
      <c r="N68" s="9"/>
    </row>
    <row r="69" spans="1:14" ht="15.75" thickBot="1" x14ac:dyDescent="0.3">
      <c r="A69" s="33" t="s">
        <v>40</v>
      </c>
      <c r="B69" s="2">
        <v>0</v>
      </c>
      <c r="C69" s="2"/>
      <c r="D69" s="44"/>
      <c r="E69" s="35"/>
      <c r="F69" s="9"/>
      <c r="G69" s="9"/>
      <c r="H69" s="9"/>
      <c r="I69" s="9"/>
      <c r="J69" s="9"/>
      <c r="K69" s="9"/>
      <c r="L69" s="9"/>
      <c r="M69" s="9"/>
      <c r="N69" s="9"/>
    </row>
    <row r="70" spans="1:14" ht="15.75" thickBot="1" x14ac:dyDescent="0.3">
      <c r="A70" s="17" t="s">
        <v>41</v>
      </c>
      <c r="B70" s="28">
        <f>SUM(B68:B69)</f>
        <v>0</v>
      </c>
      <c r="C70" s="28">
        <f t="shared" ref="C70:D70" si="23">SUM(C68:C69)</f>
        <v>0</v>
      </c>
      <c r="D70" s="46">
        <f t="shared" si="23"/>
        <v>0</v>
      </c>
      <c r="E70" s="35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25">
      <c r="A71" s="34" t="s">
        <v>42</v>
      </c>
      <c r="B71" s="3">
        <f>N35</f>
        <v>0</v>
      </c>
      <c r="C71" s="3">
        <f>B71+O35</f>
        <v>0</v>
      </c>
      <c r="D71" s="36">
        <f>C71</f>
        <v>0</v>
      </c>
      <c r="E71" s="35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thickBot="1" x14ac:dyDescent="0.3">
      <c r="A72" s="6" t="s">
        <v>43</v>
      </c>
      <c r="B72" s="1">
        <f>-B62</f>
        <v>0</v>
      </c>
      <c r="C72" s="1">
        <f>B72-C62</f>
        <v>0</v>
      </c>
      <c r="D72" s="1">
        <f>C72-D62</f>
        <v>0</v>
      </c>
      <c r="E72" s="35"/>
      <c r="F72" s="9"/>
      <c r="G72" s="9"/>
      <c r="H72" s="9"/>
      <c r="I72" s="9"/>
      <c r="J72" s="9"/>
      <c r="K72" s="9"/>
      <c r="L72" s="9"/>
      <c r="M72" s="9"/>
      <c r="N72" s="9"/>
    </row>
    <row r="73" spans="1:14" ht="15.75" thickBot="1" x14ac:dyDescent="0.3">
      <c r="A73" s="17" t="s">
        <v>44</v>
      </c>
      <c r="B73" s="18">
        <f>SUM(B71:B72)</f>
        <v>0</v>
      </c>
      <c r="C73" s="18">
        <f t="shared" ref="C73:D73" si="24">SUM(C71:C72)</f>
        <v>0</v>
      </c>
      <c r="D73" s="45">
        <f t="shared" si="24"/>
        <v>0</v>
      </c>
      <c r="E73" s="35"/>
      <c r="F73" s="9"/>
      <c r="G73" s="9"/>
      <c r="H73" s="9"/>
      <c r="I73" s="9"/>
      <c r="J73" s="9"/>
      <c r="K73" s="9"/>
      <c r="L73" s="9"/>
      <c r="M73" s="9"/>
      <c r="N73" s="9"/>
    </row>
    <row r="74" spans="1:14" ht="15.75" thickBot="1" x14ac:dyDescent="0.3">
      <c r="A74" s="40" t="s">
        <v>45</v>
      </c>
      <c r="B74" s="42">
        <f>B70+B73</f>
        <v>0</v>
      </c>
      <c r="C74" s="42">
        <f t="shared" ref="C74:D74" si="25">C70+C73</f>
        <v>0</v>
      </c>
      <c r="D74" s="42">
        <f t="shared" si="25"/>
        <v>0</v>
      </c>
      <c r="E74" s="35"/>
      <c r="F74" s="9"/>
      <c r="G74" s="9"/>
      <c r="H74" s="9"/>
      <c r="I74" s="9"/>
      <c r="J74" s="9"/>
      <c r="K74" s="9"/>
      <c r="L74" s="9"/>
      <c r="M74" s="9"/>
      <c r="N74" s="9"/>
    </row>
    <row r="75" spans="1:14" ht="15.75" thickBot="1" x14ac:dyDescent="0.3">
      <c r="A75" s="3"/>
      <c r="B75" s="3"/>
      <c r="C75" s="3"/>
      <c r="D75" s="36"/>
      <c r="E75" s="35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5">
      <c r="A76" s="39" t="s">
        <v>46</v>
      </c>
      <c r="B76" s="1"/>
      <c r="C76" s="1"/>
      <c r="D76" s="41"/>
      <c r="E76" s="35"/>
      <c r="F76" s="9"/>
      <c r="G76" s="9"/>
      <c r="H76" s="9"/>
      <c r="I76" s="9"/>
      <c r="J76" s="9"/>
      <c r="K76" s="9"/>
      <c r="L76" s="9"/>
      <c r="M76" s="9"/>
      <c r="N76" s="9"/>
    </row>
    <row r="77" spans="1:14" ht="15.75" thickBot="1" x14ac:dyDescent="0.3">
      <c r="A77" s="1" t="s">
        <v>12</v>
      </c>
      <c r="B77" s="27">
        <f>B30-N44</f>
        <v>0</v>
      </c>
      <c r="C77" s="27">
        <f>B77-O44</f>
        <v>0</v>
      </c>
      <c r="D77" s="27">
        <f>C77-P44</f>
        <v>0</v>
      </c>
      <c r="E77" s="35"/>
      <c r="F77" s="9"/>
      <c r="G77" s="9"/>
      <c r="H77" s="9"/>
      <c r="I77" s="9"/>
      <c r="J77" s="9"/>
      <c r="K77" s="9"/>
      <c r="L77" s="9"/>
      <c r="M77" s="9"/>
      <c r="N77" s="9"/>
    </row>
    <row r="78" spans="1:14" ht="15.75" thickBot="1" x14ac:dyDescent="0.3">
      <c r="A78" s="17" t="s">
        <v>47</v>
      </c>
      <c r="B78" s="49">
        <f>SUM(B77)</f>
        <v>0</v>
      </c>
      <c r="C78" s="49">
        <f t="shared" ref="C78:D78" si="26">SUM(C77)</f>
        <v>0</v>
      </c>
      <c r="D78" s="49">
        <f t="shared" si="26"/>
        <v>0</v>
      </c>
      <c r="E78" s="35"/>
    </row>
    <row r="79" spans="1:14" x14ac:dyDescent="0.25">
      <c r="A79" s="1" t="s">
        <v>48</v>
      </c>
      <c r="B79" s="1">
        <f>N31</f>
        <v>0</v>
      </c>
      <c r="C79" s="1">
        <f>B79</f>
        <v>0</v>
      </c>
      <c r="D79" s="41">
        <f>C79</f>
        <v>0</v>
      </c>
      <c r="E79" s="35"/>
    </row>
    <row r="80" spans="1:14" x14ac:dyDescent="0.25">
      <c r="A80" s="1" t="s">
        <v>36</v>
      </c>
      <c r="B80" s="27">
        <f>B64</f>
        <v>0</v>
      </c>
      <c r="C80" s="27">
        <f>C64</f>
        <v>0</v>
      </c>
      <c r="D80" s="47">
        <f>C80</f>
        <v>0</v>
      </c>
      <c r="E80" s="35"/>
    </row>
    <row r="81" spans="1:5" ht="15.75" thickBot="1" x14ac:dyDescent="0.3">
      <c r="A81" s="1" t="s">
        <v>49</v>
      </c>
      <c r="B81" s="1">
        <v>0</v>
      </c>
      <c r="C81" s="27">
        <f>B80</f>
        <v>0</v>
      </c>
      <c r="D81" s="47">
        <f>C81+C80</f>
        <v>0</v>
      </c>
      <c r="E81" s="35"/>
    </row>
    <row r="82" spans="1:5" ht="15.75" thickBot="1" x14ac:dyDescent="0.3">
      <c r="A82" s="17" t="s">
        <v>50</v>
      </c>
      <c r="B82" s="17">
        <f>SUM(B79:B81)</f>
        <v>0</v>
      </c>
      <c r="C82" s="17">
        <f t="shared" ref="C82:D82" si="27">SUM(C79:C81)</f>
        <v>0</v>
      </c>
      <c r="D82" s="17">
        <f t="shared" si="27"/>
        <v>0</v>
      </c>
      <c r="E82" s="35"/>
    </row>
    <row r="83" spans="1:5" ht="15.75" thickBot="1" x14ac:dyDescent="0.3">
      <c r="A83" s="40" t="s">
        <v>51</v>
      </c>
      <c r="B83" s="50">
        <f>B78+B82</f>
        <v>0</v>
      </c>
      <c r="C83" s="50">
        <f t="shared" ref="C83:D83" si="28">C78+C82</f>
        <v>0</v>
      </c>
      <c r="D83" s="50">
        <f t="shared" si="28"/>
        <v>0</v>
      </c>
      <c r="E83" s="35"/>
    </row>
    <row r="84" spans="1:5" x14ac:dyDescent="0.25">
      <c r="A84" s="1"/>
      <c r="B84" s="1"/>
      <c r="C84" s="1"/>
      <c r="D84" s="41"/>
      <c r="E84" s="35"/>
    </row>
    <row r="85" spans="1:5" x14ac:dyDescent="0.25">
      <c r="A85" s="1"/>
      <c r="B85" s="1"/>
      <c r="C85" s="1"/>
      <c r="D85" s="41"/>
      <c r="E85" s="3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</dc:creator>
  <cp:lastModifiedBy>moroz</cp:lastModifiedBy>
  <dcterms:created xsi:type="dcterms:W3CDTF">2012-09-25T14:28:02Z</dcterms:created>
  <dcterms:modified xsi:type="dcterms:W3CDTF">2012-09-27T15:58:11Z</dcterms:modified>
</cp:coreProperties>
</file>