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667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2" i="1" l="1"/>
  <c r="D74" i="1"/>
  <c r="D85" i="1"/>
  <c r="D84" i="1"/>
  <c r="D83" i="1"/>
  <c r="D82" i="1"/>
  <c r="D73" i="1"/>
  <c r="D67" i="1"/>
  <c r="C59" i="1"/>
  <c r="C61" i="1"/>
  <c r="C60" i="1"/>
  <c r="C58" i="1"/>
  <c r="C57" i="1"/>
  <c r="C56" i="1"/>
  <c r="C55" i="1"/>
  <c r="C54" i="1"/>
  <c r="C53" i="1"/>
  <c r="C52" i="1"/>
  <c r="O39" i="1"/>
  <c r="F13" i="1"/>
  <c r="J13" i="1"/>
  <c r="F12" i="1"/>
  <c r="J12" i="1"/>
  <c r="C9" i="1"/>
  <c r="D9" i="1"/>
  <c r="F9" i="1"/>
  <c r="G9" i="1"/>
  <c r="H9" i="1"/>
  <c r="J9" i="1"/>
  <c r="K9" i="1"/>
  <c r="L9" i="1"/>
  <c r="C11" i="1"/>
  <c r="C13" i="1" s="1"/>
  <c r="F11" i="1"/>
  <c r="G11" i="1"/>
  <c r="G13" i="1" s="1"/>
  <c r="J11" i="1"/>
  <c r="K11" i="1"/>
  <c r="K13" i="1" s="1"/>
  <c r="O5" i="1"/>
  <c r="O6" i="1" s="1"/>
  <c r="C8" i="1"/>
  <c r="D8" i="1"/>
  <c r="D11" i="1" s="1"/>
  <c r="E8" i="1"/>
  <c r="E9" i="1" s="1"/>
  <c r="F8" i="1"/>
  <c r="G8" i="1"/>
  <c r="H8" i="1"/>
  <c r="H11" i="1" s="1"/>
  <c r="I8" i="1"/>
  <c r="I11" i="1" s="1"/>
  <c r="J8" i="1"/>
  <c r="K8" i="1"/>
  <c r="L8" i="1"/>
  <c r="L11" i="1" s="1"/>
  <c r="M8" i="1"/>
  <c r="M9" i="1" s="1"/>
  <c r="N5" i="1"/>
  <c r="I12" i="1" l="1"/>
  <c r="I13" i="1"/>
  <c r="L13" i="1"/>
  <c r="L12" i="1"/>
  <c r="H13" i="1"/>
  <c r="H12" i="1"/>
  <c r="D13" i="1"/>
  <c r="D12" i="1"/>
  <c r="M11" i="1"/>
  <c r="E11" i="1"/>
  <c r="I9" i="1"/>
  <c r="K12" i="1"/>
  <c r="G12" i="1"/>
  <c r="C12" i="1"/>
  <c r="C85" i="1"/>
  <c r="C73" i="1"/>
  <c r="C74" i="1" s="1"/>
  <c r="N26" i="1"/>
  <c r="N27" i="1"/>
  <c r="N28" i="1"/>
  <c r="C83" i="1" s="1"/>
  <c r="N30" i="1"/>
  <c r="N31" i="1"/>
  <c r="C71" i="1" s="1"/>
  <c r="C72" i="1" s="1"/>
  <c r="N32" i="1"/>
  <c r="N35" i="1"/>
  <c r="O35" i="1" s="1"/>
  <c r="N38" i="1"/>
  <c r="O38" i="1" s="1"/>
  <c r="N39" i="1"/>
  <c r="B59" i="1" s="1"/>
  <c r="N40" i="1"/>
  <c r="O40" i="1" s="1"/>
  <c r="B55" i="1"/>
  <c r="B60" i="1"/>
  <c r="B52" i="1"/>
  <c r="A52" i="1"/>
  <c r="B62" i="1" l="1"/>
  <c r="D72" i="1"/>
  <c r="M13" i="1"/>
  <c r="M12" i="1"/>
  <c r="E13" i="1"/>
  <c r="E12" i="1"/>
  <c r="B58" i="1"/>
  <c r="D42" i="1"/>
  <c r="E42" i="1"/>
  <c r="F42" i="1"/>
  <c r="G42" i="1"/>
  <c r="H42" i="1"/>
  <c r="I42" i="1"/>
  <c r="J42" i="1"/>
  <c r="K42" i="1"/>
  <c r="L42" i="1"/>
  <c r="M42" i="1"/>
  <c r="C42" i="1"/>
  <c r="C41" i="1"/>
  <c r="D41" i="1"/>
  <c r="E41" i="1"/>
  <c r="F41" i="1"/>
  <c r="G41" i="1"/>
  <c r="H41" i="1"/>
  <c r="I41" i="1"/>
  <c r="J41" i="1"/>
  <c r="K41" i="1"/>
  <c r="L41" i="1"/>
  <c r="M41" i="1"/>
  <c r="B41" i="1"/>
  <c r="N41" i="1" s="1"/>
  <c r="B61" i="1" s="1"/>
  <c r="C33" i="1"/>
  <c r="C34" i="1" s="1"/>
  <c r="N34" i="1" s="1"/>
  <c r="D33" i="1"/>
  <c r="D34" i="1" s="1"/>
  <c r="E33" i="1"/>
  <c r="E34" i="1" s="1"/>
  <c r="F33" i="1"/>
  <c r="F34" i="1" s="1"/>
  <c r="G33" i="1"/>
  <c r="G34" i="1" s="1"/>
  <c r="H33" i="1"/>
  <c r="H34" i="1" s="1"/>
  <c r="I33" i="1"/>
  <c r="I34" i="1" s="1"/>
  <c r="J33" i="1"/>
  <c r="J34" i="1" s="1"/>
  <c r="K33" i="1"/>
  <c r="K34" i="1" s="1"/>
  <c r="L33" i="1"/>
  <c r="L34" i="1" s="1"/>
  <c r="M33" i="1"/>
  <c r="M34" i="1" s="1"/>
  <c r="D36" i="1"/>
  <c r="F36" i="1"/>
  <c r="H36" i="1"/>
  <c r="L36" i="1"/>
  <c r="B8" i="1"/>
  <c r="C4" i="1"/>
  <c r="C6" i="1" s="1"/>
  <c r="D4" i="1"/>
  <c r="D6" i="1" s="1"/>
  <c r="E4" i="1"/>
  <c r="E6" i="1" s="1"/>
  <c r="F4" i="1"/>
  <c r="F6" i="1" s="1"/>
  <c r="G4" i="1"/>
  <c r="G6" i="1" s="1"/>
  <c r="H4" i="1"/>
  <c r="H6" i="1" s="1"/>
  <c r="I4" i="1"/>
  <c r="I6" i="1" s="1"/>
  <c r="J4" i="1"/>
  <c r="J6" i="1" s="1"/>
  <c r="K4" i="1"/>
  <c r="K6" i="1" s="1"/>
  <c r="L4" i="1"/>
  <c r="L6" i="1" s="1"/>
  <c r="M4" i="1"/>
  <c r="M6" i="1" s="1"/>
  <c r="B4" i="1"/>
  <c r="B6" i="1" s="1"/>
  <c r="N6" i="1" s="1"/>
  <c r="E88" i="1"/>
  <c r="B88" i="1"/>
  <c r="E84" i="1"/>
  <c r="B84" i="1"/>
  <c r="E81" i="1"/>
  <c r="E89" i="1" s="1"/>
  <c r="D81" i="1"/>
  <c r="C81" i="1"/>
  <c r="B81" i="1"/>
  <c r="B89" i="1" s="1"/>
  <c r="E75" i="1"/>
  <c r="D75" i="1"/>
  <c r="C75" i="1"/>
  <c r="B75" i="1"/>
  <c r="E69" i="1"/>
  <c r="E76" i="1" s="1"/>
  <c r="D69" i="1"/>
  <c r="B69" i="1"/>
  <c r="D63" i="1"/>
  <c r="D64" i="1" s="1"/>
  <c r="C63" i="1"/>
  <c r="D50" i="1"/>
  <c r="P43" i="1"/>
  <c r="P29" i="1"/>
  <c r="M19" i="1"/>
  <c r="L19" i="1"/>
  <c r="K19" i="1"/>
  <c r="J19" i="1"/>
  <c r="I19" i="1"/>
  <c r="H19" i="1"/>
  <c r="G19" i="1"/>
  <c r="F19" i="1"/>
  <c r="E19" i="1"/>
  <c r="D19" i="1"/>
  <c r="C19" i="1"/>
  <c r="B19" i="1"/>
  <c r="M16" i="1"/>
  <c r="L16" i="1"/>
  <c r="K16" i="1"/>
  <c r="J16" i="1"/>
  <c r="I16" i="1"/>
  <c r="H16" i="1"/>
  <c r="G16" i="1"/>
  <c r="F16" i="1"/>
  <c r="E16" i="1"/>
  <c r="D16" i="1"/>
  <c r="C16" i="1"/>
  <c r="B16" i="1"/>
  <c r="O34" i="1" l="1"/>
  <c r="B54" i="1"/>
  <c r="B9" i="1"/>
  <c r="N9" i="1" s="1"/>
  <c r="N8" i="1"/>
  <c r="O8" i="1" s="1"/>
  <c r="O9" i="1" s="1"/>
  <c r="O20" i="1" s="1"/>
  <c r="O25" i="1" s="1"/>
  <c r="B76" i="1"/>
  <c r="O42" i="1"/>
  <c r="N42" i="1"/>
  <c r="C82" i="1" s="1"/>
  <c r="B11" i="1"/>
  <c r="N33" i="1"/>
  <c r="D20" i="1"/>
  <c r="D25" i="1" s="1"/>
  <c r="I36" i="1"/>
  <c r="K36" i="1"/>
  <c r="G36" i="1"/>
  <c r="C36" i="1"/>
  <c r="J36" i="1"/>
  <c r="M36" i="1"/>
  <c r="E36" i="1"/>
  <c r="D76" i="1"/>
  <c r="H20" i="1"/>
  <c r="H25" i="1" s="1"/>
  <c r="F20" i="1"/>
  <c r="F25" i="1" s="1"/>
  <c r="C20" i="1"/>
  <c r="C25" i="1" s="1"/>
  <c r="K20" i="1"/>
  <c r="K25" i="1" s="1"/>
  <c r="J20" i="1"/>
  <c r="J25" i="1" s="1"/>
  <c r="G20" i="1"/>
  <c r="G25" i="1" s="1"/>
  <c r="L20" i="1"/>
  <c r="L25" i="1" s="1"/>
  <c r="E20" i="1"/>
  <c r="E25" i="1" s="1"/>
  <c r="I20" i="1"/>
  <c r="I25" i="1" s="1"/>
  <c r="M20" i="1"/>
  <c r="M25" i="1" s="1"/>
  <c r="B13" i="1" l="1"/>
  <c r="N11" i="1"/>
  <c r="O11" i="1" s="1"/>
  <c r="O12" i="1" s="1"/>
  <c r="O36" i="1" s="1"/>
  <c r="B12" i="1"/>
  <c r="C49" i="1"/>
  <c r="C50" i="1" s="1"/>
  <c r="C64" i="1" s="1"/>
  <c r="D87" i="1" s="1"/>
  <c r="O37" i="1"/>
  <c r="O29" i="1"/>
  <c r="O41" i="1"/>
  <c r="C84" i="1"/>
  <c r="B53" i="1"/>
  <c r="O33" i="1"/>
  <c r="M29" i="1"/>
  <c r="M37" i="1"/>
  <c r="M43" i="1" s="1"/>
  <c r="L37" i="1"/>
  <c r="L43" i="1" s="1"/>
  <c r="L29" i="1"/>
  <c r="I29" i="1"/>
  <c r="I37" i="1"/>
  <c r="I43" i="1" s="1"/>
  <c r="F29" i="1"/>
  <c r="F37" i="1"/>
  <c r="F43" i="1" s="1"/>
  <c r="E29" i="1"/>
  <c r="E37" i="1"/>
  <c r="E43" i="1" s="1"/>
  <c r="H37" i="1"/>
  <c r="H43" i="1" s="1"/>
  <c r="H29" i="1"/>
  <c r="K37" i="1"/>
  <c r="K43" i="1" s="1"/>
  <c r="K29" i="1"/>
  <c r="D37" i="1"/>
  <c r="D43" i="1" s="1"/>
  <c r="D29" i="1"/>
  <c r="C29" i="1"/>
  <c r="C37" i="1"/>
  <c r="C43" i="1" s="1"/>
  <c r="G37" i="1"/>
  <c r="G43" i="1" s="1"/>
  <c r="G29" i="1"/>
  <c r="J37" i="1"/>
  <c r="J43" i="1" s="1"/>
  <c r="J29" i="1"/>
  <c r="N12" i="1" l="1"/>
  <c r="B36" i="1"/>
  <c r="O43" i="1"/>
  <c r="O44" i="1" s="1"/>
  <c r="N13" i="1"/>
  <c r="N20" i="1" s="1"/>
  <c r="B20" i="1"/>
  <c r="B25" i="1" s="1"/>
  <c r="H44" i="1"/>
  <c r="D44" i="1"/>
  <c r="G44" i="1"/>
  <c r="J44" i="1"/>
  <c r="E44" i="1"/>
  <c r="F44" i="1"/>
  <c r="L44" i="1"/>
  <c r="C44" i="1"/>
  <c r="I44" i="1"/>
  <c r="K44" i="1"/>
  <c r="M44" i="1"/>
  <c r="B37" i="1" l="1"/>
  <c r="N37" i="1" s="1"/>
  <c r="B57" i="1" s="1"/>
  <c r="B29" i="1"/>
  <c r="N25" i="1"/>
  <c r="B49" i="1" s="1"/>
  <c r="B50" i="1" s="1"/>
  <c r="B43" i="1"/>
  <c r="N36" i="1"/>
  <c r="B56" i="1" s="1"/>
  <c r="N43" i="1" l="1"/>
  <c r="N45" i="1" s="1"/>
  <c r="O24" i="1" s="1"/>
  <c r="B44" i="1"/>
  <c r="B45" i="1"/>
  <c r="C24" i="1" s="1"/>
  <c r="C45" i="1" s="1"/>
  <c r="D24" i="1" s="1"/>
  <c r="D45" i="1" s="1"/>
  <c r="E24" i="1" s="1"/>
  <c r="E45" i="1" s="1"/>
  <c r="F24" i="1" s="1"/>
  <c r="F45" i="1" s="1"/>
  <c r="G24" i="1" s="1"/>
  <c r="G45" i="1" s="1"/>
  <c r="H24" i="1" s="1"/>
  <c r="H45" i="1" s="1"/>
  <c r="I24" i="1" s="1"/>
  <c r="I45" i="1" s="1"/>
  <c r="J24" i="1" s="1"/>
  <c r="J45" i="1" s="1"/>
  <c r="K24" i="1" s="1"/>
  <c r="K45" i="1" s="1"/>
  <c r="L24" i="1" s="1"/>
  <c r="L45" i="1" s="1"/>
  <c r="M24" i="1" s="1"/>
  <c r="M45" i="1" s="1"/>
  <c r="C67" i="1" s="1"/>
  <c r="C69" i="1" s="1"/>
  <c r="C76" i="1" s="1"/>
  <c r="N29" i="1"/>
  <c r="B63" i="1"/>
  <c r="B64" i="1" s="1"/>
  <c r="C87" i="1" s="1"/>
  <c r="C88" i="1" l="1"/>
  <c r="C89" i="1" s="1"/>
  <c r="C91" i="1" s="1"/>
  <c r="D86" i="1"/>
  <c r="D88" i="1" s="1"/>
  <c r="D89" i="1" s="1"/>
  <c r="D91" i="1" s="1"/>
  <c r="O45" i="1"/>
  <c r="P24" i="1" s="1"/>
  <c r="P45" i="1" s="1"/>
  <c r="N44" i="1"/>
</calcChain>
</file>

<file path=xl/sharedStrings.xml><?xml version="1.0" encoding="utf-8"?>
<sst xmlns="http://schemas.openxmlformats.org/spreadsheetml/2006/main" count="103" uniqueCount="92">
  <si>
    <t>Toode/teenus</t>
  </si>
  <si>
    <t>1.kuu</t>
  </si>
  <si>
    <t>2.kuu</t>
  </si>
  <si>
    <t>3.kuu</t>
  </si>
  <si>
    <t>4.kuu</t>
  </si>
  <si>
    <t>5.kuu</t>
  </si>
  <si>
    <t>6.kuu</t>
  </si>
  <si>
    <t>7.kuu</t>
  </si>
  <si>
    <t>8.kuu</t>
  </si>
  <si>
    <t>9.kuu</t>
  </si>
  <si>
    <t>10.kuu</t>
  </si>
  <si>
    <t>11.kuu</t>
  </si>
  <si>
    <t>12.kuu</t>
  </si>
  <si>
    <t>müügikogus</t>
  </si>
  <si>
    <t>müügitulu</t>
  </si>
  <si>
    <t>4.Toode/teenus (hind)</t>
  </si>
  <si>
    <t>5.Toode/teenus (hind)</t>
  </si>
  <si>
    <t>Müügitulu KOKKU</t>
  </si>
  <si>
    <t xml:space="preserve">1. aasta </t>
  </si>
  <si>
    <t xml:space="preserve">2. aasta </t>
  </si>
  <si>
    <t>3. aasta</t>
  </si>
  <si>
    <t>Rahajääk perioodi algul</t>
  </si>
  <si>
    <t>Laekumine müügist</t>
  </si>
  <si>
    <t>Omakapitali sissemaksed</t>
  </si>
  <si>
    <t>Laen omanikelt</t>
  </si>
  <si>
    <t>Sihtfinantseerimine (TA toetus)</t>
  </si>
  <si>
    <t>Rahalised allikad kokku</t>
  </si>
  <si>
    <t>Ehitusremonttööd</t>
  </si>
  <si>
    <t>Inventar</t>
  </si>
  <si>
    <t>Masinad ja seadmed</t>
  </si>
  <si>
    <t>Palgakulu</t>
  </si>
  <si>
    <t>Maksud (SM+TKM)</t>
  </si>
  <si>
    <t>Koolituskulud</t>
  </si>
  <si>
    <t>Materjal ja kaubad</t>
  </si>
  <si>
    <t>Reklaam</t>
  </si>
  <si>
    <t>Halduskulud</t>
  </si>
  <si>
    <t>Kütus</t>
  </si>
  <si>
    <t>Kindlustused</t>
  </si>
  <si>
    <t>Intress</t>
  </si>
  <si>
    <t>Laenude tagasimaksmine</t>
  </si>
  <si>
    <t>Raha kasutamine kokku</t>
  </si>
  <si>
    <t>Raha jääk perioodi lõpul</t>
  </si>
  <si>
    <t>Kulu liik</t>
  </si>
  <si>
    <t>1. aasta lõpp</t>
  </si>
  <si>
    <t>2. aasta lõpp</t>
  </si>
  <si>
    <t>3. aasta lõpp</t>
  </si>
  <si>
    <t>Tulud</t>
  </si>
  <si>
    <t>Müügitulud</t>
  </si>
  <si>
    <t>Tulud kokku</t>
  </si>
  <si>
    <t>Kulud</t>
  </si>
  <si>
    <t>Palgakulud</t>
  </si>
  <si>
    <t>Maksud (SM+TK)</t>
  </si>
  <si>
    <t>Koolituskulu</t>
  </si>
  <si>
    <t xml:space="preserve">Reklaam </t>
  </si>
  <si>
    <t>Halduskulu</t>
  </si>
  <si>
    <t xml:space="preserve">Kütus </t>
  </si>
  <si>
    <t xml:space="preserve">Kindlustus </t>
  </si>
  <si>
    <t>Intressid</t>
  </si>
  <si>
    <t>Kulum</t>
  </si>
  <si>
    <t>Kulud kokku</t>
  </si>
  <si>
    <t>Kasum/kahjum majandustegevusest</t>
  </si>
  <si>
    <t>AKTIVA</t>
  </si>
  <si>
    <t>Algbilanss</t>
  </si>
  <si>
    <t>1.aasta lõpp</t>
  </si>
  <si>
    <t>2.aasta lõpp</t>
  </si>
  <si>
    <t>3.aasta lõpp</t>
  </si>
  <si>
    <t>Raha</t>
  </si>
  <si>
    <t>Varud</t>
  </si>
  <si>
    <t>Käibevara kokku</t>
  </si>
  <si>
    <t>Materiaalne põhivara (hooned)</t>
  </si>
  <si>
    <t>Materiaalne põhivara (inventar)</t>
  </si>
  <si>
    <t>Akumuleeritud kulum (miinusmärgiga)</t>
  </si>
  <si>
    <t>Põhivara kokku</t>
  </si>
  <si>
    <t>AKTIVA KOKKU</t>
  </si>
  <si>
    <t>PASSIVA</t>
  </si>
  <si>
    <t>Maksuvõlad</t>
  </si>
  <si>
    <t>Pikaajaliste kohustuste lühiajaline osa</t>
  </si>
  <si>
    <t>Lühiajalised kohustused kokku</t>
  </si>
  <si>
    <t>Pikaajaliste laenude tagasimaksed järgmisel perioodil</t>
  </si>
  <si>
    <t>Tulevaste perioodide tulud sihtfinantseerimisest</t>
  </si>
  <si>
    <t>Pikaajalised kohustused kokku</t>
  </si>
  <si>
    <t>Osakapital</t>
  </si>
  <si>
    <t>Eelmiste aastate kasum/kahjum</t>
  </si>
  <si>
    <t>Aruandeaasta kasum</t>
  </si>
  <si>
    <t>Omakapital kokku</t>
  </si>
  <si>
    <t>PASSIVA KOKKU</t>
  </si>
  <si>
    <t>1.Aboniment (hind)</t>
  </si>
  <si>
    <t>2.Trenn (hind)</t>
  </si>
  <si>
    <t>3.Joogid (hind)</t>
  </si>
  <si>
    <t>omahind materjalid</t>
  </si>
  <si>
    <t>Saldo</t>
  </si>
  <si>
    <t>Kokku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</si>
</sst>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186"/>
    </font>
    <font>
      <sz val="8"/>
      <name val="Arial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</font>
    <font>
      <b/>
      <sz val="10"/>
      <name val="Arial"/>
    </font>
    <font>
      <sz val="10"/>
      <color rgb="FF00B05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4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 applyAlignment="1">
      <alignment wrapText="1"/>
    </xf>
    <xf numFmtId="3" fontId="2" fillId="0" borderId="7" xfId="0" applyNumberFormat="1" applyFont="1" applyBorder="1"/>
    <xf numFmtId="0" fontId="2" fillId="0" borderId="1" xfId="0" applyFont="1" applyBorder="1" applyAlignment="1">
      <alignment wrapText="1"/>
    </xf>
    <xf numFmtId="0" fontId="3" fillId="0" borderId="2" xfId="0" applyFont="1" applyBorder="1"/>
    <xf numFmtId="0" fontId="2" fillId="0" borderId="9" xfId="0" applyFont="1" applyBorder="1" applyAlignment="1">
      <alignment wrapText="1"/>
    </xf>
    <xf numFmtId="0" fontId="2" fillId="0" borderId="10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12" xfId="0" applyFont="1" applyBorder="1"/>
    <xf numFmtId="3" fontId="4" fillId="0" borderId="2" xfId="0" applyNumberFormat="1" applyFont="1" applyBorder="1"/>
    <xf numFmtId="3" fontId="4" fillId="0" borderId="3" xfId="0" applyNumberFormat="1" applyFont="1" applyBorder="1"/>
    <xf numFmtId="0" fontId="0" fillId="0" borderId="13" xfId="0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3" fontId="5" fillId="0" borderId="19" xfId="0" applyNumberFormat="1" applyFont="1" applyBorder="1"/>
    <xf numFmtId="3" fontId="5" fillId="0" borderId="20" xfId="0" applyNumberFormat="1" applyFont="1" applyBorder="1"/>
    <xf numFmtId="0" fontId="0" fillId="0" borderId="21" xfId="0" applyBorder="1"/>
    <xf numFmtId="0" fontId="0" fillId="0" borderId="22" xfId="0" applyBorder="1"/>
    <xf numFmtId="3" fontId="0" fillId="0" borderId="23" xfId="0" applyNumberFormat="1" applyBorder="1"/>
    <xf numFmtId="3" fontId="0" fillId="0" borderId="24" xfId="0" applyNumberFormat="1" applyBorder="1"/>
    <xf numFmtId="0" fontId="0" fillId="0" borderId="23" xfId="0" applyBorder="1"/>
    <xf numFmtId="0" fontId="0" fillId="0" borderId="24" xfId="0" applyBorder="1"/>
    <xf numFmtId="3" fontId="6" fillId="0" borderId="23" xfId="0" applyNumberFormat="1" applyFont="1" applyBorder="1"/>
    <xf numFmtId="0" fontId="6" fillId="0" borderId="23" xfId="0" applyFont="1" applyBorder="1"/>
    <xf numFmtId="3" fontId="5" fillId="0" borderId="23" xfId="0" applyNumberFormat="1" applyFont="1" applyBorder="1"/>
    <xf numFmtId="0" fontId="7" fillId="0" borderId="21" xfId="0" applyFont="1" applyBorder="1"/>
    <xf numFmtId="0" fontId="7" fillId="0" borderId="22" xfId="0" applyFont="1" applyBorder="1"/>
    <xf numFmtId="3" fontId="7" fillId="0" borderId="23" xfId="0" applyNumberFormat="1" applyFont="1" applyBorder="1"/>
    <xf numFmtId="3" fontId="7" fillId="0" borderId="24" xfId="0" applyNumberFormat="1" applyFont="1" applyBorder="1"/>
    <xf numFmtId="0" fontId="7" fillId="0" borderId="23" xfId="0" applyFont="1" applyBorder="1"/>
    <xf numFmtId="3" fontId="7" fillId="0" borderId="25" xfId="0" applyNumberFormat="1" applyFont="1" applyFill="1" applyBorder="1"/>
    <xf numFmtId="0" fontId="5" fillId="0" borderId="23" xfId="0" applyFont="1" applyBorder="1"/>
    <xf numFmtId="0" fontId="5" fillId="0" borderId="26" xfId="0" applyFont="1" applyBorder="1"/>
    <xf numFmtId="3" fontId="5" fillId="0" borderId="27" xfId="0" applyNumberFormat="1" applyFont="1" applyBorder="1"/>
    <xf numFmtId="3" fontId="5" fillId="0" borderId="28" xfId="0" applyNumberFormat="1" applyFont="1" applyBorder="1"/>
    <xf numFmtId="3" fontId="8" fillId="0" borderId="23" xfId="0" applyNumberFormat="1" applyFont="1" applyBorder="1"/>
    <xf numFmtId="3" fontId="9" fillId="0" borderId="23" xfId="0" applyNumberFormat="1" applyFont="1" applyBorder="1"/>
    <xf numFmtId="14" fontId="5" fillId="0" borderId="23" xfId="0" applyNumberFormat="1" applyFont="1" applyBorder="1"/>
    <xf numFmtId="0" fontId="0" fillId="0" borderId="23" xfId="0" applyBorder="1" applyAlignment="1">
      <alignment wrapText="1"/>
    </xf>
    <xf numFmtId="0" fontId="5" fillId="0" borderId="23" xfId="0" applyFont="1" applyFill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3" fontId="0" fillId="0" borderId="22" xfId="0" applyNumberFormat="1" applyBorder="1"/>
    <xf numFmtId="0" fontId="5" fillId="0" borderId="23" xfId="0" applyFont="1" applyBorder="1" applyAlignment="1">
      <alignment horizontal="right"/>
    </xf>
    <xf numFmtId="0" fontId="6" fillId="0" borderId="29" xfId="0" applyFont="1" applyBorder="1"/>
    <xf numFmtId="0" fontId="6" fillId="0" borderId="32" xfId="0" applyFont="1" applyBorder="1"/>
    <xf numFmtId="3" fontId="6" fillId="0" borderId="30" xfId="0" applyNumberFormat="1" applyFont="1" applyBorder="1"/>
    <xf numFmtId="0" fontId="6" fillId="0" borderId="30" xfId="0" applyFont="1" applyBorder="1"/>
    <xf numFmtId="3" fontId="0" fillId="0" borderId="30" xfId="0" applyNumberFormat="1" applyBorder="1"/>
    <xf numFmtId="0" fontId="6" fillId="0" borderId="31" xfId="0" applyFont="1" applyBorder="1"/>
    <xf numFmtId="0" fontId="10" fillId="0" borderId="33" xfId="0" applyFont="1" applyBorder="1"/>
    <xf numFmtId="3" fontId="0" fillId="0" borderId="34" xfId="0" applyNumberFormat="1" applyBorder="1"/>
    <xf numFmtId="0" fontId="0" fillId="0" borderId="34" xfId="0" applyBorder="1"/>
    <xf numFmtId="3" fontId="0" fillId="0" borderId="35" xfId="0" applyNumberFormat="1" applyBorder="1"/>
    <xf numFmtId="0" fontId="5" fillId="0" borderId="13" xfId="0" applyFont="1" applyBorder="1"/>
    <xf numFmtId="3" fontId="5" fillId="0" borderId="15" xfId="0" applyNumberFormat="1" applyFont="1" applyBorder="1"/>
    <xf numFmtId="3" fontId="0" fillId="0" borderId="15" xfId="0" applyNumberFormat="1" applyBorder="1"/>
    <xf numFmtId="3" fontId="5" fillId="0" borderId="16" xfId="0" applyNumberFormat="1" applyFont="1" applyBorder="1"/>
    <xf numFmtId="0" fontId="0" fillId="0" borderId="29" xfId="0" applyBorder="1"/>
    <xf numFmtId="0" fontId="0" fillId="0" borderId="32" xfId="0" applyBorder="1"/>
    <xf numFmtId="1" fontId="0" fillId="0" borderId="30" xfId="0" applyNumberFormat="1" applyBorder="1"/>
    <xf numFmtId="3" fontId="0" fillId="0" borderId="31" xfId="0" applyNumberFormat="1" applyBorder="1"/>
    <xf numFmtId="0" fontId="5" fillId="0" borderId="36" xfId="0" applyFont="1" applyBorder="1"/>
    <xf numFmtId="3" fontId="5" fillId="0" borderId="25" xfId="0" applyNumberFormat="1" applyFont="1" applyBorder="1"/>
    <xf numFmtId="3" fontId="5" fillId="0" borderId="37" xfId="0" applyNumberFormat="1" applyFont="1" applyBorder="1"/>
    <xf numFmtId="1" fontId="5" fillId="0" borderId="23" xfId="0" applyNumberFormat="1" applyFont="1" applyBorder="1"/>
    <xf numFmtId="3" fontId="0" fillId="0" borderId="0" xfId="0" applyNumberFormat="1"/>
    <xf numFmtId="0" fontId="2" fillId="0" borderId="4" xfId="0" applyFont="1" applyBorder="1"/>
    <xf numFmtId="3" fontId="2" fillId="0" borderId="6" xfId="0" applyNumberFormat="1" applyFont="1" applyBorder="1"/>
    <xf numFmtId="0" fontId="3" fillId="0" borderId="1" xfId="0" applyFont="1" applyBorder="1"/>
    <xf numFmtId="0" fontId="2" fillId="0" borderId="9" xfId="0" applyFont="1" applyBorder="1"/>
    <xf numFmtId="0" fontId="3" fillId="0" borderId="9" xfId="0" applyFont="1" applyBorder="1"/>
    <xf numFmtId="0" fontId="3" fillId="0" borderId="12" xfId="0" applyFont="1" applyBorder="1"/>
    <xf numFmtId="3" fontId="4" fillId="0" borderId="1" xfId="0" applyNumberFormat="1" applyFont="1" applyBorder="1"/>
    <xf numFmtId="0" fontId="3" fillId="0" borderId="23" xfId="0" applyFont="1" applyFill="1" applyBorder="1"/>
    <xf numFmtId="0" fontId="2" fillId="0" borderId="23" xfId="0" applyFont="1" applyFill="1" applyBorder="1"/>
    <xf numFmtId="3" fontId="4" fillId="0" borderId="23" xfId="0" applyNumberFormat="1" applyFont="1" applyBorder="1"/>
    <xf numFmtId="0" fontId="1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1"/>
  <sheetViews>
    <sheetView tabSelected="1" zoomScaleNormal="100" workbookViewId="0">
      <pane xSplit="1" topLeftCell="C1" activePane="topRight" state="frozen"/>
      <selection pane="topRight" activeCell="O10" sqref="O10"/>
    </sheetView>
  </sheetViews>
  <sheetFormatPr defaultRowHeight="15" x14ac:dyDescent="0.25"/>
  <cols>
    <col min="1" max="1" width="21.85546875" customWidth="1"/>
    <col min="2" max="2" width="11.140625" customWidth="1"/>
    <col min="3" max="3" width="12.28515625" customWidth="1"/>
    <col min="4" max="4" width="11.42578125" customWidth="1"/>
    <col min="5" max="5" width="10.42578125" customWidth="1"/>
    <col min="6" max="6" width="9.85546875" customWidth="1"/>
    <col min="7" max="7" width="10.28515625" customWidth="1"/>
    <col min="8" max="8" width="10.140625" customWidth="1"/>
    <col min="9" max="9" width="10.42578125" customWidth="1"/>
    <col min="10" max="10" width="9.85546875" customWidth="1"/>
    <col min="11" max="11" width="10" customWidth="1"/>
    <col min="12" max="12" width="9.85546875" customWidth="1"/>
    <col min="13" max="13" width="10.5703125" customWidth="1"/>
    <col min="14" max="14" width="10.7109375" customWidth="1"/>
  </cols>
  <sheetData>
    <row r="2" spans="1:16" ht="15.75" thickBot="1" x14ac:dyDescent="0.3"/>
    <row r="3" spans="1:16" ht="15.75" thickBot="1" x14ac:dyDescent="0.3">
      <c r="A3" s="1" t="s">
        <v>0</v>
      </c>
      <c r="B3" s="2" t="s">
        <v>1</v>
      </c>
      <c r="C3" s="3" t="s">
        <v>2</v>
      </c>
      <c r="D3" s="2" t="s">
        <v>3</v>
      </c>
      <c r="E3" s="3" t="s">
        <v>4</v>
      </c>
      <c r="F3" s="2" t="s">
        <v>5</v>
      </c>
      <c r="G3" s="3" t="s">
        <v>6</v>
      </c>
      <c r="H3" s="2" t="s">
        <v>7</v>
      </c>
      <c r="I3" s="3" t="s">
        <v>8</v>
      </c>
      <c r="J3" s="2" t="s">
        <v>9</v>
      </c>
      <c r="K3" s="3" t="s">
        <v>10</v>
      </c>
      <c r="L3" s="2" t="s">
        <v>11</v>
      </c>
      <c r="M3" s="3" t="s">
        <v>12</v>
      </c>
      <c r="N3" s="1" t="s">
        <v>91</v>
      </c>
      <c r="O3" s="89">
        <v>2015</v>
      </c>
      <c r="P3" s="3">
        <v>2016</v>
      </c>
    </row>
    <row r="4" spans="1:16" x14ac:dyDescent="0.25">
      <c r="A4" s="4" t="s">
        <v>86</v>
      </c>
      <c r="B4" s="5">
        <f>40</f>
        <v>40</v>
      </c>
      <c r="C4" s="5">
        <f>40</f>
        <v>40</v>
      </c>
      <c r="D4" s="5">
        <f>40</f>
        <v>40</v>
      </c>
      <c r="E4" s="5">
        <f>40</f>
        <v>40</v>
      </c>
      <c r="F4" s="5">
        <f>40</f>
        <v>40</v>
      </c>
      <c r="G4" s="5">
        <f>40</f>
        <v>40</v>
      </c>
      <c r="H4" s="5">
        <f>40</f>
        <v>40</v>
      </c>
      <c r="I4" s="5">
        <f>40</f>
        <v>40</v>
      </c>
      <c r="J4" s="5">
        <f>40</f>
        <v>40</v>
      </c>
      <c r="K4" s="5">
        <f>40</f>
        <v>40</v>
      </c>
      <c r="L4" s="5">
        <f>40</f>
        <v>40</v>
      </c>
      <c r="M4" s="5">
        <f>40</f>
        <v>40</v>
      </c>
      <c r="N4" s="79"/>
      <c r="O4" s="64">
        <v>40</v>
      </c>
      <c r="P4" s="32"/>
    </row>
    <row r="5" spans="1:16" ht="15.75" thickBot="1" x14ac:dyDescent="0.3">
      <c r="A5" s="6" t="s">
        <v>13</v>
      </c>
      <c r="B5" s="7">
        <v>100</v>
      </c>
      <c r="C5" s="7">
        <v>100</v>
      </c>
      <c r="D5" s="7">
        <v>100</v>
      </c>
      <c r="E5" s="7">
        <v>100</v>
      </c>
      <c r="F5" s="7">
        <v>100</v>
      </c>
      <c r="G5" s="7">
        <v>100</v>
      </c>
      <c r="H5" s="7">
        <v>100</v>
      </c>
      <c r="I5" s="7">
        <v>100</v>
      </c>
      <c r="J5" s="7">
        <v>100</v>
      </c>
      <c r="K5" s="7">
        <v>100</v>
      </c>
      <c r="L5" s="7">
        <v>100</v>
      </c>
      <c r="M5" s="7">
        <v>100</v>
      </c>
      <c r="N5" s="80">
        <f>SUM(B5:M5)</f>
        <v>1200</v>
      </c>
      <c r="O5" s="32">
        <f>N5*1.3</f>
        <v>1560</v>
      </c>
      <c r="P5" s="32"/>
    </row>
    <row r="6" spans="1:16" ht="15.75" thickBot="1" x14ac:dyDescent="0.3">
      <c r="A6" s="8" t="s">
        <v>14</v>
      </c>
      <c r="B6" s="9">
        <f t="shared" ref="B6:M6" si="0">B4*B5</f>
        <v>4000</v>
      </c>
      <c r="C6" s="9">
        <f t="shared" si="0"/>
        <v>4000</v>
      </c>
      <c r="D6" s="9">
        <f t="shared" si="0"/>
        <v>4000</v>
      </c>
      <c r="E6" s="9">
        <f t="shared" si="0"/>
        <v>4000</v>
      </c>
      <c r="F6" s="9">
        <f t="shared" si="0"/>
        <v>4000</v>
      </c>
      <c r="G6" s="9">
        <f t="shared" si="0"/>
        <v>4000</v>
      </c>
      <c r="H6" s="9">
        <f t="shared" si="0"/>
        <v>4000</v>
      </c>
      <c r="I6" s="9">
        <f t="shared" si="0"/>
        <v>4000</v>
      </c>
      <c r="J6" s="9">
        <f t="shared" si="0"/>
        <v>4000</v>
      </c>
      <c r="K6" s="9">
        <f t="shared" si="0"/>
        <v>4000</v>
      </c>
      <c r="L6" s="9">
        <f t="shared" si="0"/>
        <v>4000</v>
      </c>
      <c r="M6" s="9">
        <f t="shared" si="0"/>
        <v>4000</v>
      </c>
      <c r="N6" s="81">
        <f>SUM(B6:M6)</f>
        <v>48000</v>
      </c>
      <c r="O6" s="86">
        <f>O4*O5</f>
        <v>62400</v>
      </c>
      <c r="P6" s="32"/>
    </row>
    <row r="7" spans="1:16" x14ac:dyDescent="0.25">
      <c r="A7" s="4" t="s">
        <v>87</v>
      </c>
      <c r="B7" s="5">
        <v>6.5</v>
      </c>
      <c r="C7" s="5">
        <v>6.5</v>
      </c>
      <c r="D7" s="5">
        <v>6.5</v>
      </c>
      <c r="E7" s="5">
        <v>6.5</v>
      </c>
      <c r="F7" s="5">
        <v>6.5</v>
      </c>
      <c r="G7" s="5">
        <v>6.5</v>
      </c>
      <c r="H7" s="5">
        <v>6.5</v>
      </c>
      <c r="I7" s="5">
        <v>6.5</v>
      </c>
      <c r="J7" s="5">
        <v>6.5</v>
      </c>
      <c r="K7" s="5">
        <v>6.5</v>
      </c>
      <c r="L7" s="5">
        <v>6.5</v>
      </c>
      <c r="M7" s="5">
        <v>6.5</v>
      </c>
      <c r="N7" s="79"/>
      <c r="O7" s="87">
        <v>6.5</v>
      </c>
      <c r="P7" s="32"/>
    </row>
    <row r="8" spans="1:16" x14ac:dyDescent="0.25">
      <c r="A8" s="10" t="s">
        <v>13</v>
      </c>
      <c r="B8" s="11">
        <f>10*30</f>
        <v>300</v>
      </c>
      <c r="C8" s="11">
        <f t="shared" ref="C8:M8" si="1">10*30</f>
        <v>300</v>
      </c>
      <c r="D8" s="11">
        <f t="shared" si="1"/>
        <v>300</v>
      </c>
      <c r="E8" s="11">
        <f t="shared" si="1"/>
        <v>300</v>
      </c>
      <c r="F8" s="11">
        <f t="shared" si="1"/>
        <v>300</v>
      </c>
      <c r="G8" s="11">
        <f t="shared" si="1"/>
        <v>300</v>
      </c>
      <c r="H8" s="11">
        <f t="shared" si="1"/>
        <v>300</v>
      </c>
      <c r="I8" s="11">
        <f t="shared" si="1"/>
        <v>300</v>
      </c>
      <c r="J8" s="11">
        <f t="shared" si="1"/>
        <v>300</v>
      </c>
      <c r="K8" s="11">
        <f t="shared" si="1"/>
        <v>300</v>
      </c>
      <c r="L8" s="11">
        <f t="shared" si="1"/>
        <v>300</v>
      </c>
      <c r="M8" s="11">
        <f t="shared" si="1"/>
        <v>300</v>
      </c>
      <c r="N8" s="82">
        <f>SUM(B8:M8)</f>
        <v>3600</v>
      </c>
      <c r="O8" s="87">
        <f>N8*1.3</f>
        <v>4680</v>
      </c>
      <c r="P8" s="32"/>
    </row>
    <row r="9" spans="1:16" x14ac:dyDescent="0.25">
      <c r="A9" s="10" t="s">
        <v>14</v>
      </c>
      <c r="B9" s="13">
        <f t="shared" ref="B9:M9" si="2">B7*B8</f>
        <v>1950</v>
      </c>
      <c r="C9" s="13">
        <f t="shared" si="2"/>
        <v>1950</v>
      </c>
      <c r="D9" s="13">
        <f t="shared" si="2"/>
        <v>1950</v>
      </c>
      <c r="E9" s="13">
        <f t="shared" si="2"/>
        <v>1950</v>
      </c>
      <c r="F9" s="13">
        <f t="shared" si="2"/>
        <v>1950</v>
      </c>
      <c r="G9" s="13">
        <f t="shared" si="2"/>
        <v>1950</v>
      </c>
      <c r="H9" s="13">
        <f t="shared" si="2"/>
        <v>1950</v>
      </c>
      <c r="I9" s="13">
        <f t="shared" si="2"/>
        <v>1950</v>
      </c>
      <c r="J9" s="13">
        <f t="shared" si="2"/>
        <v>1950</v>
      </c>
      <c r="K9" s="13">
        <f t="shared" si="2"/>
        <v>1950</v>
      </c>
      <c r="L9" s="13">
        <f t="shared" si="2"/>
        <v>1950</v>
      </c>
      <c r="M9" s="13">
        <f t="shared" si="2"/>
        <v>1950</v>
      </c>
      <c r="N9" s="83">
        <f>SUM(B9:M9)</f>
        <v>23400</v>
      </c>
      <c r="O9" s="86">
        <f>O7*O8</f>
        <v>30420</v>
      </c>
      <c r="P9" s="32"/>
    </row>
    <row r="10" spans="1:16" x14ac:dyDescent="0.25">
      <c r="A10" s="10" t="s">
        <v>88</v>
      </c>
      <c r="B10" s="11">
        <v>1</v>
      </c>
      <c r="C10" s="11">
        <v>1</v>
      </c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82"/>
      <c r="O10" s="87">
        <v>1</v>
      </c>
      <c r="P10" s="32"/>
    </row>
    <row r="11" spans="1:16" x14ac:dyDescent="0.25">
      <c r="A11" s="10" t="s">
        <v>13</v>
      </c>
      <c r="B11" s="11">
        <f>(B5+B8)*80%</f>
        <v>320</v>
      </c>
      <c r="C11" s="11">
        <f t="shared" ref="C11:M11" si="3">(C5+C8)*80%</f>
        <v>320</v>
      </c>
      <c r="D11" s="11">
        <f t="shared" si="3"/>
        <v>320</v>
      </c>
      <c r="E11" s="11">
        <f t="shared" si="3"/>
        <v>320</v>
      </c>
      <c r="F11" s="11">
        <f t="shared" si="3"/>
        <v>320</v>
      </c>
      <c r="G11" s="11">
        <f t="shared" si="3"/>
        <v>320</v>
      </c>
      <c r="H11" s="11">
        <f t="shared" si="3"/>
        <v>320</v>
      </c>
      <c r="I11" s="11">
        <f t="shared" si="3"/>
        <v>320</v>
      </c>
      <c r="J11" s="11">
        <f t="shared" si="3"/>
        <v>320</v>
      </c>
      <c r="K11" s="11">
        <f t="shared" si="3"/>
        <v>320</v>
      </c>
      <c r="L11" s="11">
        <f t="shared" si="3"/>
        <v>320</v>
      </c>
      <c r="M11" s="11">
        <f t="shared" si="3"/>
        <v>320</v>
      </c>
      <c r="N11" s="82">
        <f>SUM(B11:M11)</f>
        <v>3840</v>
      </c>
      <c r="O11" s="87">
        <f>N11*1.3</f>
        <v>4992</v>
      </c>
      <c r="P11" s="32"/>
    </row>
    <row r="12" spans="1:16" x14ac:dyDescent="0.25">
      <c r="A12" s="10" t="s">
        <v>89</v>
      </c>
      <c r="B12" s="11">
        <f>0.35*B11</f>
        <v>112</v>
      </c>
      <c r="C12" s="11">
        <f t="shared" ref="C12:M12" si="4">0.35*C11</f>
        <v>112</v>
      </c>
      <c r="D12" s="11">
        <f t="shared" si="4"/>
        <v>112</v>
      </c>
      <c r="E12" s="11">
        <f t="shared" si="4"/>
        <v>112</v>
      </c>
      <c r="F12" s="11">
        <f t="shared" si="4"/>
        <v>112</v>
      </c>
      <c r="G12" s="11">
        <f t="shared" si="4"/>
        <v>112</v>
      </c>
      <c r="H12" s="11">
        <f t="shared" si="4"/>
        <v>112</v>
      </c>
      <c r="I12" s="11">
        <f t="shared" si="4"/>
        <v>112</v>
      </c>
      <c r="J12" s="11">
        <f t="shared" si="4"/>
        <v>112</v>
      </c>
      <c r="K12" s="11">
        <f t="shared" si="4"/>
        <v>112</v>
      </c>
      <c r="L12" s="11">
        <f t="shared" si="4"/>
        <v>112</v>
      </c>
      <c r="M12" s="11">
        <f t="shared" si="4"/>
        <v>112</v>
      </c>
      <c r="N12" s="82">
        <f>SUM(B12:M12)</f>
        <v>1344</v>
      </c>
      <c r="O12" s="32">
        <f>0.35*O11</f>
        <v>1747.1999999999998</v>
      </c>
      <c r="P12" s="32"/>
    </row>
    <row r="13" spans="1:16" x14ac:dyDescent="0.25">
      <c r="A13" s="10" t="s">
        <v>14</v>
      </c>
      <c r="B13" s="13">
        <f t="shared" ref="B13:M13" si="5">B10*B11</f>
        <v>320</v>
      </c>
      <c r="C13" s="13">
        <f t="shared" si="5"/>
        <v>320</v>
      </c>
      <c r="D13" s="13">
        <f t="shared" si="5"/>
        <v>320</v>
      </c>
      <c r="E13" s="13">
        <f t="shared" si="5"/>
        <v>320</v>
      </c>
      <c r="F13" s="13">
        <f t="shared" si="5"/>
        <v>320</v>
      </c>
      <c r="G13" s="13">
        <f t="shared" si="5"/>
        <v>320</v>
      </c>
      <c r="H13" s="13">
        <f t="shared" si="5"/>
        <v>320</v>
      </c>
      <c r="I13" s="13">
        <f t="shared" si="5"/>
        <v>320</v>
      </c>
      <c r="J13" s="13">
        <f t="shared" si="5"/>
        <v>320</v>
      </c>
      <c r="K13" s="13">
        <f t="shared" si="5"/>
        <v>320</v>
      </c>
      <c r="L13" s="13">
        <f t="shared" si="5"/>
        <v>320</v>
      </c>
      <c r="M13" s="13">
        <f t="shared" si="5"/>
        <v>320</v>
      </c>
      <c r="N13" s="83">
        <f>SUM(B13:M13)</f>
        <v>3840</v>
      </c>
      <c r="O13" s="32"/>
      <c r="P13" s="32"/>
    </row>
    <row r="14" spans="1:16" x14ac:dyDescent="0.25">
      <c r="A14" s="10" t="s">
        <v>15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82"/>
      <c r="O14" s="32"/>
      <c r="P14" s="32"/>
    </row>
    <row r="15" spans="1:16" x14ac:dyDescent="0.25">
      <c r="A15" s="10" t="s">
        <v>13</v>
      </c>
      <c r="B15" s="11">
        <v>0</v>
      </c>
      <c r="C15" s="12">
        <v>0</v>
      </c>
      <c r="D15" s="11">
        <v>0</v>
      </c>
      <c r="E15" s="12">
        <v>0</v>
      </c>
      <c r="F15" s="11">
        <v>0</v>
      </c>
      <c r="G15" s="12">
        <v>0</v>
      </c>
      <c r="H15" s="11">
        <v>0</v>
      </c>
      <c r="I15" s="12">
        <v>0</v>
      </c>
      <c r="J15" s="11">
        <v>0</v>
      </c>
      <c r="K15" s="12">
        <v>0</v>
      </c>
      <c r="L15" s="11">
        <v>0</v>
      </c>
      <c r="M15" s="12">
        <v>0</v>
      </c>
      <c r="N15" s="82"/>
      <c r="O15" s="32"/>
      <c r="P15" s="32"/>
    </row>
    <row r="16" spans="1:16" x14ac:dyDescent="0.25">
      <c r="A16" s="10" t="s">
        <v>14</v>
      </c>
      <c r="B16" s="13">
        <f t="shared" ref="B16:M16" si="6">B14*B15</f>
        <v>0</v>
      </c>
      <c r="C16" s="14">
        <f t="shared" si="6"/>
        <v>0</v>
      </c>
      <c r="D16" s="13">
        <f t="shared" si="6"/>
        <v>0</v>
      </c>
      <c r="E16" s="14">
        <f t="shared" si="6"/>
        <v>0</v>
      </c>
      <c r="F16" s="13">
        <f t="shared" si="6"/>
        <v>0</v>
      </c>
      <c r="G16" s="14">
        <f t="shared" si="6"/>
        <v>0</v>
      </c>
      <c r="H16" s="13">
        <f t="shared" si="6"/>
        <v>0</v>
      </c>
      <c r="I16" s="14">
        <f t="shared" si="6"/>
        <v>0</v>
      </c>
      <c r="J16" s="13">
        <f t="shared" si="6"/>
        <v>0</v>
      </c>
      <c r="K16" s="14">
        <f t="shared" si="6"/>
        <v>0</v>
      </c>
      <c r="L16" s="13">
        <f t="shared" si="6"/>
        <v>0</v>
      </c>
      <c r="M16" s="14">
        <f t="shared" si="6"/>
        <v>0</v>
      </c>
      <c r="N16" s="83"/>
      <c r="O16" s="32"/>
      <c r="P16" s="32"/>
    </row>
    <row r="17" spans="1:16" x14ac:dyDescent="0.25">
      <c r="A17" s="10" t="s">
        <v>16</v>
      </c>
      <c r="B17" s="11"/>
      <c r="C17" s="12"/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82"/>
      <c r="O17" s="32"/>
      <c r="P17" s="32"/>
    </row>
    <row r="18" spans="1:16" x14ac:dyDescent="0.25">
      <c r="A18" s="10" t="s">
        <v>13</v>
      </c>
      <c r="B18" s="11">
        <v>0</v>
      </c>
      <c r="C18" s="12">
        <v>0</v>
      </c>
      <c r="D18" s="11">
        <v>0</v>
      </c>
      <c r="E18" s="12">
        <v>0</v>
      </c>
      <c r="F18" s="11">
        <v>0</v>
      </c>
      <c r="G18" s="12">
        <v>0</v>
      </c>
      <c r="H18" s="11">
        <v>0</v>
      </c>
      <c r="I18" s="12">
        <v>0</v>
      </c>
      <c r="J18" s="11">
        <v>0</v>
      </c>
      <c r="K18" s="12">
        <v>0</v>
      </c>
      <c r="L18" s="11">
        <v>0</v>
      </c>
      <c r="M18" s="12">
        <v>0</v>
      </c>
      <c r="N18" s="82"/>
      <c r="O18" s="32"/>
      <c r="P18" s="32"/>
    </row>
    <row r="19" spans="1:16" ht="15.75" thickBot="1" x14ac:dyDescent="0.3">
      <c r="A19" s="10" t="s">
        <v>14</v>
      </c>
      <c r="B19" s="15">
        <f t="shared" ref="B19:M19" si="7">B17*B18</f>
        <v>0</v>
      </c>
      <c r="C19" s="16">
        <f t="shared" si="7"/>
        <v>0</v>
      </c>
      <c r="D19" s="15">
        <f t="shared" si="7"/>
        <v>0</v>
      </c>
      <c r="E19" s="16">
        <f t="shared" si="7"/>
        <v>0</v>
      </c>
      <c r="F19" s="15">
        <f t="shared" si="7"/>
        <v>0</v>
      </c>
      <c r="G19" s="16">
        <f t="shared" si="7"/>
        <v>0</v>
      </c>
      <c r="H19" s="15">
        <f t="shared" si="7"/>
        <v>0</v>
      </c>
      <c r="I19" s="16">
        <f t="shared" si="7"/>
        <v>0</v>
      </c>
      <c r="J19" s="15">
        <f t="shared" si="7"/>
        <v>0</v>
      </c>
      <c r="K19" s="16">
        <f t="shared" si="7"/>
        <v>0</v>
      </c>
      <c r="L19" s="15">
        <f t="shared" si="7"/>
        <v>0</v>
      </c>
      <c r="M19" s="16">
        <f t="shared" si="7"/>
        <v>0</v>
      </c>
      <c r="N19" s="84"/>
      <c r="O19" s="32"/>
      <c r="P19" s="32"/>
    </row>
    <row r="20" spans="1:16" ht="15.75" thickBot="1" x14ac:dyDescent="0.3">
      <c r="A20" s="17" t="s">
        <v>17</v>
      </c>
      <c r="B20" s="18">
        <f t="shared" ref="B20:O20" si="8">B6+B9+B13+B16+B19</f>
        <v>6270</v>
      </c>
      <c r="C20" s="19">
        <f t="shared" si="8"/>
        <v>6270</v>
      </c>
      <c r="D20" s="18">
        <f t="shared" si="8"/>
        <v>6270</v>
      </c>
      <c r="E20" s="19">
        <f t="shared" si="8"/>
        <v>6270</v>
      </c>
      <c r="F20" s="18">
        <f t="shared" si="8"/>
        <v>6270</v>
      </c>
      <c r="G20" s="19">
        <f t="shared" si="8"/>
        <v>6270</v>
      </c>
      <c r="H20" s="18">
        <f t="shared" si="8"/>
        <v>6270</v>
      </c>
      <c r="I20" s="19">
        <f t="shared" si="8"/>
        <v>6270</v>
      </c>
      <c r="J20" s="18">
        <f t="shared" si="8"/>
        <v>6270</v>
      </c>
      <c r="K20" s="19">
        <f t="shared" si="8"/>
        <v>6270</v>
      </c>
      <c r="L20" s="18">
        <f t="shared" si="8"/>
        <v>6270</v>
      </c>
      <c r="M20" s="19">
        <f t="shared" si="8"/>
        <v>6270</v>
      </c>
      <c r="N20" s="85">
        <f t="shared" si="8"/>
        <v>75240</v>
      </c>
      <c r="O20" s="88">
        <f t="shared" si="8"/>
        <v>92820</v>
      </c>
      <c r="P20" s="32"/>
    </row>
    <row r="22" spans="1:16" ht="15.75" thickBot="1" x14ac:dyDescent="0.3"/>
    <row r="23" spans="1:16" ht="15.75" thickBot="1" x14ac:dyDescent="0.3">
      <c r="A23" s="20"/>
      <c r="B23" s="52">
        <v>1</v>
      </c>
      <c r="C23" s="53">
        <v>2</v>
      </c>
      <c r="D23" s="52">
        <v>3</v>
      </c>
      <c r="E23" s="53">
        <v>4</v>
      </c>
      <c r="F23" s="52">
        <v>5</v>
      </c>
      <c r="G23" s="53">
        <v>6</v>
      </c>
      <c r="H23" s="52">
        <v>7</v>
      </c>
      <c r="I23" s="53">
        <v>8</v>
      </c>
      <c r="J23" s="52">
        <v>9</v>
      </c>
      <c r="K23" s="53">
        <v>10</v>
      </c>
      <c r="L23" s="52">
        <v>11</v>
      </c>
      <c r="M23" s="53">
        <v>12</v>
      </c>
      <c r="N23" s="21" t="s">
        <v>18</v>
      </c>
      <c r="O23" s="21" t="s">
        <v>19</v>
      </c>
      <c r="P23" s="22" t="s">
        <v>20</v>
      </c>
    </row>
    <row r="24" spans="1:16" x14ac:dyDescent="0.25">
      <c r="A24" s="23" t="s">
        <v>21</v>
      </c>
      <c r="B24" s="24"/>
      <c r="C24" s="25">
        <f>B45</f>
        <v>1456</v>
      </c>
      <c r="D24" s="26">
        <f>C45</f>
        <v>3049.666666666667</v>
      </c>
      <c r="E24" s="26">
        <f>D45</f>
        <v>4643.3333333333348</v>
      </c>
      <c r="F24" s="26">
        <f t="shared" ref="F24:M24" si="9">E45</f>
        <v>6237.0000000000027</v>
      </c>
      <c r="G24" s="26">
        <f t="shared" si="9"/>
        <v>7530.6666666666706</v>
      </c>
      <c r="H24" s="26">
        <f t="shared" si="9"/>
        <v>9124.3333333333394</v>
      </c>
      <c r="I24" s="26">
        <f t="shared" si="9"/>
        <v>10718.000000000007</v>
      </c>
      <c r="J24" s="26">
        <f t="shared" si="9"/>
        <v>12311.666666666675</v>
      </c>
      <c r="K24" s="26">
        <f t="shared" si="9"/>
        <v>13905.333333333343</v>
      </c>
      <c r="L24" s="26">
        <f t="shared" si="9"/>
        <v>15499.000000000011</v>
      </c>
      <c r="M24" s="26">
        <f t="shared" si="9"/>
        <v>17092.666666666679</v>
      </c>
      <c r="N24" s="25">
        <v>0</v>
      </c>
      <c r="O24" s="26">
        <f>N45</f>
        <v>18686.333333333328</v>
      </c>
      <c r="P24" s="27">
        <f>O45</f>
        <v>27340.883333333331</v>
      </c>
    </row>
    <row r="25" spans="1:16" x14ac:dyDescent="0.25">
      <c r="A25" s="28" t="s">
        <v>22</v>
      </c>
      <c r="B25" s="54">
        <f>B20</f>
        <v>6270</v>
      </c>
      <c r="C25" s="54">
        <f t="shared" ref="C25:M25" si="10">C20</f>
        <v>6270</v>
      </c>
      <c r="D25" s="54">
        <f t="shared" si="10"/>
        <v>6270</v>
      </c>
      <c r="E25" s="54">
        <f t="shared" si="10"/>
        <v>6270</v>
      </c>
      <c r="F25" s="54">
        <f t="shared" si="10"/>
        <v>6270</v>
      </c>
      <c r="G25" s="54">
        <f t="shared" si="10"/>
        <v>6270</v>
      </c>
      <c r="H25" s="54">
        <f t="shared" si="10"/>
        <v>6270</v>
      </c>
      <c r="I25" s="54">
        <f t="shared" si="10"/>
        <v>6270</v>
      </c>
      <c r="J25" s="54">
        <f t="shared" si="10"/>
        <v>6270</v>
      </c>
      <c r="K25" s="54">
        <f t="shared" si="10"/>
        <v>6270</v>
      </c>
      <c r="L25" s="54">
        <f t="shared" si="10"/>
        <v>6270</v>
      </c>
      <c r="M25" s="54">
        <f t="shared" si="10"/>
        <v>6270</v>
      </c>
      <c r="N25" s="30">
        <f>SUM(B25:M25)</f>
        <v>75240</v>
      </c>
      <c r="O25" s="30">
        <f>O20</f>
        <v>92820</v>
      </c>
      <c r="P25" s="31"/>
    </row>
    <row r="26" spans="1:16" x14ac:dyDescent="0.25">
      <c r="A26" s="28" t="s">
        <v>23</v>
      </c>
      <c r="B26" s="29">
        <v>2500</v>
      </c>
      <c r="C26" s="30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0">
        <f t="shared" ref="N26:N42" si="11">SUM(B26:M26)</f>
        <v>2500</v>
      </c>
      <c r="O26" s="32"/>
      <c r="P26" s="33"/>
    </row>
    <row r="27" spans="1:16" x14ac:dyDescent="0.25">
      <c r="A27" s="28" t="s">
        <v>24</v>
      </c>
      <c r="B27" s="29">
        <v>5000</v>
      </c>
      <c r="C27" s="30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0">
        <f t="shared" si="11"/>
        <v>5000</v>
      </c>
      <c r="O27" s="32"/>
      <c r="P27" s="33"/>
    </row>
    <row r="28" spans="1:16" ht="15.75" thickBot="1" x14ac:dyDescent="0.3">
      <c r="A28" s="56" t="s">
        <v>25</v>
      </c>
      <c r="B28" s="57">
        <v>4474</v>
      </c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>
        <f t="shared" si="11"/>
        <v>4474</v>
      </c>
      <c r="O28" s="58"/>
      <c r="P28" s="61"/>
    </row>
    <row r="29" spans="1:16" ht="15.75" thickBot="1" x14ac:dyDescent="0.3">
      <c r="A29" s="66" t="s">
        <v>26</v>
      </c>
      <c r="B29" s="67">
        <f>SUM(B25:B28)</f>
        <v>18244</v>
      </c>
      <c r="C29" s="67">
        <f>SUM(C25:C28)</f>
        <v>6270</v>
      </c>
      <c r="D29" s="67">
        <f>SUM(D25:D28)</f>
        <v>6270</v>
      </c>
      <c r="E29" s="67">
        <f>SUM(E25:E27)</f>
        <v>6270</v>
      </c>
      <c r="F29" s="67">
        <f t="shared" ref="F29:M29" si="12">SUM(F25:F27)</f>
        <v>6270</v>
      </c>
      <c r="G29" s="67">
        <f t="shared" si="12"/>
        <v>6270</v>
      </c>
      <c r="H29" s="67">
        <f t="shared" si="12"/>
        <v>6270</v>
      </c>
      <c r="I29" s="67">
        <f t="shared" si="12"/>
        <v>6270</v>
      </c>
      <c r="J29" s="67">
        <f t="shared" si="12"/>
        <v>6270</v>
      </c>
      <c r="K29" s="67">
        <f t="shared" si="12"/>
        <v>6270</v>
      </c>
      <c r="L29" s="67">
        <f t="shared" si="12"/>
        <v>6270</v>
      </c>
      <c r="M29" s="67">
        <f t="shared" si="12"/>
        <v>6270</v>
      </c>
      <c r="N29" s="68">
        <f t="shared" si="11"/>
        <v>87214</v>
      </c>
      <c r="O29" s="67">
        <f>SUM(O25:O28)</f>
        <v>92820</v>
      </c>
      <c r="P29" s="69">
        <f>SUM(P25:P28)</f>
        <v>0</v>
      </c>
    </row>
    <row r="30" spans="1:16" x14ac:dyDescent="0.25">
      <c r="A30" s="62" t="s">
        <v>27</v>
      </c>
      <c r="B30">
        <v>5000</v>
      </c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3">
        <f t="shared" si="11"/>
        <v>5000</v>
      </c>
      <c r="O30" s="63"/>
      <c r="P30" s="65"/>
    </row>
    <row r="31" spans="1:16" x14ac:dyDescent="0.25">
      <c r="A31" s="37" t="s">
        <v>28</v>
      </c>
      <c r="B31" s="38">
        <v>3000</v>
      </c>
      <c r="C31" s="30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0">
        <f t="shared" si="11"/>
        <v>3000</v>
      </c>
      <c r="O31" s="32"/>
      <c r="P31" s="33"/>
    </row>
    <row r="32" spans="1:16" x14ac:dyDescent="0.25">
      <c r="A32" s="37" t="s">
        <v>29</v>
      </c>
      <c r="B32" s="38">
        <v>7000</v>
      </c>
      <c r="C32" s="30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0">
        <f t="shared" si="11"/>
        <v>7000</v>
      </c>
      <c r="O32" s="32">
        <v>18000</v>
      </c>
      <c r="P32" s="33"/>
    </row>
    <row r="33" spans="1:16" x14ac:dyDescent="0.25">
      <c r="A33" s="28" t="s">
        <v>30</v>
      </c>
      <c r="B33" s="29"/>
      <c r="C33" s="29">
        <f t="shared" ref="C33:M33" si="13">2*1000</f>
        <v>2000</v>
      </c>
      <c r="D33" s="29">
        <f t="shared" si="13"/>
        <v>2000</v>
      </c>
      <c r="E33" s="29">
        <f t="shared" si="13"/>
        <v>2000</v>
      </c>
      <c r="F33" s="29">
        <f t="shared" si="13"/>
        <v>2000</v>
      </c>
      <c r="G33" s="29">
        <f t="shared" si="13"/>
        <v>2000</v>
      </c>
      <c r="H33" s="29">
        <f t="shared" si="13"/>
        <v>2000</v>
      </c>
      <c r="I33" s="29">
        <f t="shared" si="13"/>
        <v>2000</v>
      </c>
      <c r="J33" s="29">
        <f t="shared" si="13"/>
        <v>2000</v>
      </c>
      <c r="K33" s="29">
        <f t="shared" si="13"/>
        <v>2000</v>
      </c>
      <c r="L33" s="29">
        <f t="shared" si="13"/>
        <v>2000</v>
      </c>
      <c r="M33" s="29">
        <f t="shared" si="13"/>
        <v>2000</v>
      </c>
      <c r="N33" s="30">
        <f t="shared" si="11"/>
        <v>22000</v>
      </c>
      <c r="O33" s="30">
        <f>N33*1.4</f>
        <v>30799.999999999996</v>
      </c>
      <c r="P33" s="31"/>
    </row>
    <row r="34" spans="1:16" x14ac:dyDescent="0.25">
      <c r="A34" s="28" t="s">
        <v>31</v>
      </c>
      <c r="B34" s="29"/>
      <c r="C34" s="39">
        <f>C33*34%</f>
        <v>680</v>
      </c>
      <c r="D34" s="39">
        <f t="shared" ref="D34:M34" si="14">D33*34%</f>
        <v>680</v>
      </c>
      <c r="E34" s="39">
        <f t="shared" si="14"/>
        <v>680</v>
      </c>
      <c r="F34" s="39">
        <f t="shared" si="14"/>
        <v>680</v>
      </c>
      <c r="G34" s="39">
        <f t="shared" si="14"/>
        <v>680</v>
      </c>
      <c r="H34" s="39">
        <f t="shared" si="14"/>
        <v>680</v>
      </c>
      <c r="I34" s="39">
        <f t="shared" si="14"/>
        <v>680</v>
      </c>
      <c r="J34" s="39">
        <f t="shared" si="14"/>
        <v>680</v>
      </c>
      <c r="K34" s="39">
        <f t="shared" si="14"/>
        <v>680</v>
      </c>
      <c r="L34" s="39">
        <f t="shared" si="14"/>
        <v>680</v>
      </c>
      <c r="M34" s="39">
        <f t="shared" si="14"/>
        <v>680</v>
      </c>
      <c r="N34" s="30">
        <f t="shared" si="11"/>
        <v>7480</v>
      </c>
      <c r="O34" s="39">
        <f>N34*1.1</f>
        <v>8228</v>
      </c>
      <c r="P34" s="40"/>
    </row>
    <row r="35" spans="1:16" x14ac:dyDescent="0.25">
      <c r="A35" s="28" t="s">
        <v>32</v>
      </c>
      <c r="B35" s="29"/>
      <c r="C35" s="39"/>
      <c r="D35" s="39"/>
      <c r="E35" s="39"/>
      <c r="F35" s="39">
        <v>300</v>
      </c>
      <c r="G35" s="39"/>
      <c r="H35" s="39"/>
      <c r="I35" s="39"/>
      <c r="J35" s="39"/>
      <c r="K35" s="39"/>
      <c r="L35" s="39"/>
      <c r="M35" s="39"/>
      <c r="N35" s="30">
        <f t="shared" si="11"/>
        <v>300</v>
      </c>
      <c r="O35" s="39">
        <f>N35*2</f>
        <v>600</v>
      </c>
      <c r="P35" s="40"/>
    </row>
    <row r="36" spans="1:16" x14ac:dyDescent="0.25">
      <c r="A36" s="28" t="s">
        <v>33</v>
      </c>
      <c r="B36" s="29">
        <f>B12</f>
        <v>112</v>
      </c>
      <c r="C36" s="29">
        <f t="shared" ref="C36:M36" si="15">C12</f>
        <v>112</v>
      </c>
      <c r="D36" s="29">
        <f t="shared" si="15"/>
        <v>112</v>
      </c>
      <c r="E36" s="29">
        <f t="shared" si="15"/>
        <v>112</v>
      </c>
      <c r="F36" s="29">
        <f t="shared" si="15"/>
        <v>112</v>
      </c>
      <c r="G36" s="29">
        <f t="shared" si="15"/>
        <v>112</v>
      </c>
      <c r="H36" s="29">
        <f t="shared" si="15"/>
        <v>112</v>
      </c>
      <c r="I36" s="29">
        <f t="shared" si="15"/>
        <v>112</v>
      </c>
      <c r="J36" s="29">
        <f t="shared" si="15"/>
        <v>112</v>
      </c>
      <c r="K36" s="29">
        <f t="shared" si="15"/>
        <v>112</v>
      </c>
      <c r="L36" s="29">
        <f t="shared" si="15"/>
        <v>112</v>
      </c>
      <c r="M36" s="29">
        <f t="shared" si="15"/>
        <v>112</v>
      </c>
      <c r="N36" s="30">
        <f t="shared" si="11"/>
        <v>1344</v>
      </c>
      <c r="O36" s="39">
        <f>O12</f>
        <v>1747.1999999999998</v>
      </c>
      <c r="P36" s="40"/>
    </row>
    <row r="37" spans="1:16" x14ac:dyDescent="0.25">
      <c r="A37" s="28" t="s">
        <v>34</v>
      </c>
      <c r="B37" s="29">
        <f>B25*5%</f>
        <v>313.5</v>
      </c>
      <c r="C37" s="29">
        <f t="shared" ref="C37:M37" si="16">C25*5%</f>
        <v>313.5</v>
      </c>
      <c r="D37" s="29">
        <f t="shared" si="16"/>
        <v>313.5</v>
      </c>
      <c r="E37" s="29">
        <f t="shared" si="16"/>
        <v>313.5</v>
      </c>
      <c r="F37" s="29">
        <f t="shared" si="16"/>
        <v>313.5</v>
      </c>
      <c r="G37" s="29">
        <f t="shared" si="16"/>
        <v>313.5</v>
      </c>
      <c r="H37" s="29">
        <f t="shared" si="16"/>
        <v>313.5</v>
      </c>
      <c r="I37" s="29">
        <f t="shared" si="16"/>
        <v>313.5</v>
      </c>
      <c r="J37" s="29">
        <f t="shared" si="16"/>
        <v>313.5</v>
      </c>
      <c r="K37" s="29">
        <f t="shared" si="16"/>
        <v>313.5</v>
      </c>
      <c r="L37" s="29">
        <f t="shared" si="16"/>
        <v>313.5</v>
      </c>
      <c r="M37" s="29">
        <f t="shared" si="16"/>
        <v>313.5</v>
      </c>
      <c r="N37" s="30">
        <f t="shared" si="11"/>
        <v>3762</v>
      </c>
      <c r="O37" s="39">
        <f>O25*5%</f>
        <v>4641</v>
      </c>
      <c r="P37" s="40"/>
    </row>
    <row r="38" spans="1:16" x14ac:dyDescent="0.25">
      <c r="A38" s="28" t="s">
        <v>35</v>
      </c>
      <c r="B38" s="29">
        <v>1300</v>
      </c>
      <c r="C38" s="29">
        <v>1300</v>
      </c>
      <c r="D38" s="29">
        <v>1300</v>
      </c>
      <c r="E38" s="29">
        <v>1300</v>
      </c>
      <c r="F38" s="29">
        <v>1300</v>
      </c>
      <c r="G38" s="29">
        <v>1300</v>
      </c>
      <c r="H38" s="29">
        <v>1300</v>
      </c>
      <c r="I38" s="29">
        <v>1300</v>
      </c>
      <c r="J38" s="29">
        <v>1300</v>
      </c>
      <c r="K38" s="29">
        <v>1300</v>
      </c>
      <c r="L38" s="29">
        <v>1300</v>
      </c>
      <c r="M38" s="29">
        <v>1300</v>
      </c>
      <c r="N38" s="30">
        <f t="shared" si="11"/>
        <v>15600</v>
      </c>
      <c r="O38" s="39">
        <f>N38</f>
        <v>15600</v>
      </c>
      <c r="P38" s="40"/>
    </row>
    <row r="39" spans="1:16" x14ac:dyDescent="0.25">
      <c r="A39" s="28" t="s">
        <v>36</v>
      </c>
      <c r="B39" s="2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0">
        <f t="shared" si="11"/>
        <v>0</v>
      </c>
      <c r="O39" s="39">
        <f>12*64</f>
        <v>768</v>
      </c>
      <c r="P39" s="40"/>
    </row>
    <row r="40" spans="1:16" x14ac:dyDescent="0.25">
      <c r="A40" s="28" t="s">
        <v>37</v>
      </c>
      <c r="B40" s="29">
        <v>50</v>
      </c>
      <c r="C40" s="29">
        <v>50</v>
      </c>
      <c r="D40" s="29">
        <v>50</v>
      </c>
      <c r="E40" s="29">
        <v>50</v>
      </c>
      <c r="F40" s="29">
        <v>50</v>
      </c>
      <c r="G40" s="29">
        <v>50</v>
      </c>
      <c r="H40" s="29">
        <v>50</v>
      </c>
      <c r="I40" s="29">
        <v>50</v>
      </c>
      <c r="J40" s="29">
        <v>50</v>
      </c>
      <c r="K40" s="29">
        <v>50</v>
      </c>
      <c r="L40" s="29">
        <v>50</v>
      </c>
      <c r="M40" s="29">
        <v>50</v>
      </c>
      <c r="N40" s="30">
        <f t="shared" si="11"/>
        <v>600</v>
      </c>
      <c r="O40" s="39">
        <f>N40+50*12</f>
        <v>1200</v>
      </c>
      <c r="P40" s="40"/>
    </row>
    <row r="41" spans="1:16" x14ac:dyDescent="0.25">
      <c r="A41" s="28" t="s">
        <v>38</v>
      </c>
      <c r="B41" s="29">
        <f>$B$27*3%/12</f>
        <v>12.5</v>
      </c>
      <c r="C41" s="29">
        <f t="shared" ref="C41:M41" si="17">$B$27*3%/12</f>
        <v>12.5</v>
      </c>
      <c r="D41" s="29">
        <f t="shared" si="17"/>
        <v>12.5</v>
      </c>
      <c r="E41" s="29">
        <f t="shared" si="17"/>
        <v>12.5</v>
      </c>
      <c r="F41" s="29">
        <f t="shared" si="17"/>
        <v>12.5</v>
      </c>
      <c r="G41" s="29">
        <f t="shared" si="17"/>
        <v>12.5</v>
      </c>
      <c r="H41" s="29">
        <f t="shared" si="17"/>
        <v>12.5</v>
      </c>
      <c r="I41" s="29">
        <f t="shared" si="17"/>
        <v>12.5</v>
      </c>
      <c r="J41" s="29">
        <f t="shared" si="17"/>
        <v>12.5</v>
      </c>
      <c r="K41" s="29">
        <f t="shared" si="17"/>
        <v>12.5</v>
      </c>
      <c r="L41" s="29">
        <f t="shared" si="17"/>
        <v>12.5</v>
      </c>
      <c r="M41" s="29">
        <f t="shared" si="17"/>
        <v>12.5</v>
      </c>
      <c r="N41" s="30">
        <f t="shared" si="11"/>
        <v>150</v>
      </c>
      <c r="O41" s="42">
        <f>C82*3%</f>
        <v>81.25</v>
      </c>
      <c r="P41" s="40"/>
    </row>
    <row r="42" spans="1:16" ht="15.75" thickBot="1" x14ac:dyDescent="0.3">
      <c r="A42" s="70" t="s">
        <v>39</v>
      </c>
      <c r="B42" s="71"/>
      <c r="C42" s="72">
        <f>$B$27/24</f>
        <v>208.33333333333334</v>
      </c>
      <c r="D42" s="72">
        <f t="shared" ref="D42:M42" si="18">$B$27/24</f>
        <v>208.33333333333334</v>
      </c>
      <c r="E42" s="72">
        <f t="shared" si="18"/>
        <v>208.33333333333334</v>
      </c>
      <c r="F42" s="72">
        <f t="shared" si="18"/>
        <v>208.33333333333334</v>
      </c>
      <c r="G42" s="72">
        <f t="shared" si="18"/>
        <v>208.33333333333334</v>
      </c>
      <c r="H42" s="72">
        <f t="shared" si="18"/>
        <v>208.33333333333334</v>
      </c>
      <c r="I42" s="72">
        <f t="shared" si="18"/>
        <v>208.33333333333334</v>
      </c>
      <c r="J42" s="72">
        <f t="shared" si="18"/>
        <v>208.33333333333334</v>
      </c>
      <c r="K42" s="72">
        <f t="shared" si="18"/>
        <v>208.33333333333334</v>
      </c>
      <c r="L42" s="72">
        <f t="shared" si="18"/>
        <v>208.33333333333334</v>
      </c>
      <c r="M42" s="72">
        <f t="shared" si="18"/>
        <v>208.33333333333334</v>
      </c>
      <c r="N42" s="60">
        <f t="shared" si="11"/>
        <v>2291.6666666666665</v>
      </c>
      <c r="O42" s="60">
        <f>C42*12</f>
        <v>2500</v>
      </c>
      <c r="P42" s="73"/>
    </row>
    <row r="43" spans="1:16" ht="15.75" thickBot="1" x14ac:dyDescent="0.3">
      <c r="A43" s="66" t="s">
        <v>40</v>
      </c>
      <c r="B43" s="67">
        <f>SUM(B30:B42)</f>
        <v>16788</v>
      </c>
      <c r="C43" s="67">
        <f t="shared" ref="C43:M43" si="19">SUM(C30:C42)</f>
        <v>4676.333333333333</v>
      </c>
      <c r="D43" s="67">
        <f t="shared" si="19"/>
        <v>4676.333333333333</v>
      </c>
      <c r="E43" s="67">
        <f t="shared" si="19"/>
        <v>4676.333333333333</v>
      </c>
      <c r="F43" s="67">
        <f t="shared" si="19"/>
        <v>4976.333333333333</v>
      </c>
      <c r="G43" s="67">
        <f t="shared" si="19"/>
        <v>4676.333333333333</v>
      </c>
      <c r="H43" s="67">
        <f t="shared" si="19"/>
        <v>4676.333333333333</v>
      </c>
      <c r="I43" s="67">
        <f t="shared" si="19"/>
        <v>4676.333333333333</v>
      </c>
      <c r="J43" s="67">
        <f t="shared" si="19"/>
        <v>4676.333333333333</v>
      </c>
      <c r="K43" s="67">
        <f t="shared" si="19"/>
        <v>4676.333333333333</v>
      </c>
      <c r="L43" s="67">
        <f t="shared" si="19"/>
        <v>4676.333333333333</v>
      </c>
      <c r="M43" s="67">
        <f t="shared" si="19"/>
        <v>4676.333333333333</v>
      </c>
      <c r="N43" s="67">
        <f>SUM(N30:N42)</f>
        <v>68527.666666666672</v>
      </c>
      <c r="O43" s="67">
        <f>SUM(O30:O42)</f>
        <v>84165.45</v>
      </c>
      <c r="P43" s="69">
        <f>SUM(P30:P42)</f>
        <v>0</v>
      </c>
    </row>
    <row r="44" spans="1:16" x14ac:dyDescent="0.25">
      <c r="A44" s="74" t="s">
        <v>90</v>
      </c>
      <c r="B44" s="75">
        <f>B29-B43</f>
        <v>1456</v>
      </c>
      <c r="C44" s="75">
        <f t="shared" ref="C44:M44" si="20">C29-C43</f>
        <v>1593.666666666667</v>
      </c>
      <c r="D44" s="75">
        <f t="shared" si="20"/>
        <v>1593.666666666667</v>
      </c>
      <c r="E44" s="75">
        <f t="shared" si="20"/>
        <v>1593.666666666667</v>
      </c>
      <c r="F44" s="75">
        <f t="shared" si="20"/>
        <v>1293.666666666667</v>
      </c>
      <c r="G44" s="75">
        <f t="shared" si="20"/>
        <v>1593.666666666667</v>
      </c>
      <c r="H44" s="75">
        <f t="shared" si="20"/>
        <v>1593.666666666667</v>
      </c>
      <c r="I44" s="75">
        <f t="shared" si="20"/>
        <v>1593.666666666667</v>
      </c>
      <c r="J44" s="75">
        <f t="shared" si="20"/>
        <v>1593.666666666667</v>
      </c>
      <c r="K44" s="75">
        <f t="shared" si="20"/>
        <v>1593.666666666667</v>
      </c>
      <c r="L44" s="75">
        <f t="shared" si="20"/>
        <v>1593.666666666667</v>
      </c>
      <c r="M44" s="75">
        <f t="shared" si="20"/>
        <v>1593.666666666667</v>
      </c>
      <c r="N44" s="75">
        <f>N29-N43</f>
        <v>18686.333333333328</v>
      </c>
      <c r="O44" s="75">
        <f>O29-O43</f>
        <v>8654.5500000000029</v>
      </c>
      <c r="P44" s="76"/>
    </row>
    <row r="45" spans="1:16" ht="15.75" thickBot="1" x14ac:dyDescent="0.3">
      <c r="A45" s="44" t="s">
        <v>41</v>
      </c>
      <c r="B45" s="45">
        <f t="shared" ref="B45:E45" si="21">B24+B29-B43</f>
        <v>1456</v>
      </c>
      <c r="C45" s="45">
        <f t="shared" si="21"/>
        <v>3049.666666666667</v>
      </c>
      <c r="D45" s="45">
        <f t="shared" si="21"/>
        <v>4643.3333333333348</v>
      </c>
      <c r="E45" s="45">
        <f t="shared" si="21"/>
        <v>6237.0000000000027</v>
      </c>
      <c r="F45" s="45">
        <f t="shared" ref="F45" si="22">F24+F29-F43</f>
        <v>7530.6666666666706</v>
      </c>
      <c r="G45" s="45">
        <f t="shared" ref="G45" si="23">G24+G29-G43</f>
        <v>9124.3333333333394</v>
      </c>
      <c r="H45" s="45">
        <f t="shared" ref="H45" si="24">H24+H29-H43</f>
        <v>10718.000000000007</v>
      </c>
      <c r="I45" s="45">
        <f t="shared" ref="I45" si="25">I24+I29-I43</f>
        <v>12311.666666666675</v>
      </c>
      <c r="J45" s="45">
        <f t="shared" ref="J45" si="26">J24+J29-J43</f>
        <v>13905.333333333343</v>
      </c>
      <c r="K45" s="45">
        <f t="shared" ref="K45" si="27">K24+K29-K43</f>
        <v>15499.000000000011</v>
      </c>
      <c r="L45" s="45">
        <f t="shared" ref="L45" si="28">L24+L29-L43</f>
        <v>17092.666666666679</v>
      </c>
      <c r="M45" s="45">
        <f t="shared" ref="M45" si="29">M24+M29-M43</f>
        <v>18686.333333333347</v>
      </c>
      <c r="N45" s="45">
        <f>N24+N29-N43</f>
        <v>18686.333333333328</v>
      </c>
      <c r="O45" s="45">
        <f>O24+O29-O43</f>
        <v>27340.883333333331</v>
      </c>
      <c r="P45" s="46">
        <f>P24+P29-P43</f>
        <v>27340.883333333331</v>
      </c>
    </row>
    <row r="47" spans="1:16" x14ac:dyDescent="0.25">
      <c r="A47" s="43" t="s">
        <v>42</v>
      </c>
      <c r="B47" s="43" t="s">
        <v>43</v>
      </c>
      <c r="C47" s="43" t="s">
        <v>44</v>
      </c>
      <c r="D47" s="43" t="s">
        <v>45</v>
      </c>
    </row>
    <row r="48" spans="1:16" x14ac:dyDescent="0.25">
      <c r="A48" s="55" t="s">
        <v>46</v>
      </c>
      <c r="B48" s="43"/>
      <c r="C48" s="43"/>
      <c r="D48" s="43"/>
    </row>
    <row r="49" spans="1:4" x14ac:dyDescent="0.25">
      <c r="A49" s="32" t="s">
        <v>47</v>
      </c>
      <c r="B49" s="30">
        <f>N25</f>
        <v>75240</v>
      </c>
      <c r="C49" s="30">
        <f>O25</f>
        <v>92820</v>
      </c>
      <c r="D49" s="30"/>
    </row>
    <row r="50" spans="1:4" x14ac:dyDescent="0.25">
      <c r="A50" s="43" t="s">
        <v>48</v>
      </c>
      <c r="B50" s="36">
        <f>SUM(B49)</f>
        <v>75240</v>
      </c>
      <c r="C50" s="36">
        <f>SUM(C49)</f>
        <v>92820</v>
      </c>
      <c r="D50" s="36">
        <f>SUM(D49)</f>
        <v>0</v>
      </c>
    </row>
    <row r="51" spans="1:4" x14ac:dyDescent="0.25">
      <c r="A51" s="55" t="s">
        <v>49</v>
      </c>
      <c r="B51" s="43"/>
      <c r="C51" s="43"/>
      <c r="D51" s="43"/>
    </row>
    <row r="52" spans="1:4" x14ac:dyDescent="0.25">
      <c r="A52" s="32" t="str">
        <f>A30</f>
        <v>Ehitusremonttööd</v>
      </c>
      <c r="B52" s="36">
        <f>N30</f>
        <v>5000</v>
      </c>
      <c r="C52" s="36">
        <f>O30</f>
        <v>0</v>
      </c>
      <c r="D52" s="43"/>
    </row>
    <row r="53" spans="1:4" x14ac:dyDescent="0.25">
      <c r="A53" s="32" t="s">
        <v>50</v>
      </c>
      <c r="B53" s="30">
        <f>N33</f>
        <v>22000</v>
      </c>
      <c r="C53" s="30">
        <f>O33</f>
        <v>30799.999999999996</v>
      </c>
      <c r="D53" s="30"/>
    </row>
    <row r="54" spans="1:4" x14ac:dyDescent="0.25">
      <c r="A54" s="32" t="s">
        <v>51</v>
      </c>
      <c r="B54" s="30">
        <f t="shared" ref="B54:C61" si="30">N34</f>
        <v>7480</v>
      </c>
      <c r="C54" s="30">
        <f t="shared" si="30"/>
        <v>8228</v>
      </c>
      <c r="D54" s="30"/>
    </row>
    <row r="55" spans="1:4" x14ac:dyDescent="0.25">
      <c r="A55" s="32" t="s">
        <v>52</v>
      </c>
      <c r="B55" s="30">
        <f t="shared" si="30"/>
        <v>300</v>
      </c>
      <c r="C55" s="30">
        <f t="shared" si="30"/>
        <v>600</v>
      </c>
      <c r="D55" s="30"/>
    </row>
    <row r="56" spans="1:4" x14ac:dyDescent="0.25">
      <c r="A56" s="32" t="s">
        <v>33</v>
      </c>
      <c r="B56" s="30">
        <f t="shared" si="30"/>
        <v>1344</v>
      </c>
      <c r="C56" s="30">
        <f t="shared" si="30"/>
        <v>1747.1999999999998</v>
      </c>
      <c r="D56" s="47"/>
    </row>
    <row r="57" spans="1:4" x14ac:dyDescent="0.25">
      <c r="A57" s="32" t="s">
        <v>53</v>
      </c>
      <c r="B57" s="30">
        <f t="shared" si="30"/>
        <v>3762</v>
      </c>
      <c r="C57" s="30">
        <f t="shared" si="30"/>
        <v>4641</v>
      </c>
      <c r="D57" s="32"/>
    </row>
    <row r="58" spans="1:4" x14ac:dyDescent="0.25">
      <c r="A58" s="32" t="s">
        <v>54</v>
      </c>
      <c r="B58" s="30">
        <f t="shared" si="30"/>
        <v>15600</v>
      </c>
      <c r="C58" s="30">
        <f t="shared" si="30"/>
        <v>15600</v>
      </c>
      <c r="D58" s="30"/>
    </row>
    <row r="59" spans="1:4" x14ac:dyDescent="0.25">
      <c r="A59" s="32" t="s">
        <v>55</v>
      </c>
      <c r="B59" s="30">
        <f t="shared" si="30"/>
        <v>0</v>
      </c>
      <c r="C59" s="30">
        <f t="shared" si="30"/>
        <v>768</v>
      </c>
      <c r="D59" s="32"/>
    </row>
    <row r="60" spans="1:4" x14ac:dyDescent="0.25">
      <c r="A60" s="32" t="s">
        <v>56</v>
      </c>
      <c r="B60" s="30">
        <f t="shared" si="30"/>
        <v>600</v>
      </c>
      <c r="C60" s="30">
        <f t="shared" si="30"/>
        <v>1200</v>
      </c>
      <c r="D60" s="30"/>
    </row>
    <row r="61" spans="1:4" x14ac:dyDescent="0.25">
      <c r="A61" s="32" t="s">
        <v>57</v>
      </c>
      <c r="B61" s="30">
        <f t="shared" si="30"/>
        <v>150</v>
      </c>
      <c r="C61" s="30">
        <f t="shared" si="30"/>
        <v>81.25</v>
      </c>
      <c r="D61" s="47"/>
    </row>
    <row r="62" spans="1:4" x14ac:dyDescent="0.25">
      <c r="A62" s="32" t="s">
        <v>58</v>
      </c>
      <c r="B62" s="47">
        <f>-C72-C74</f>
        <v>2000</v>
      </c>
      <c r="C62" s="47">
        <f>(D71+D73)*20%</f>
        <v>5600</v>
      </c>
      <c r="D62" s="47"/>
    </row>
    <row r="63" spans="1:4" x14ac:dyDescent="0.25">
      <c r="A63" s="43" t="s">
        <v>59</v>
      </c>
      <c r="B63" s="36">
        <f>SUM(B52:B62)</f>
        <v>58236</v>
      </c>
      <c r="C63" s="36">
        <f>SUM(C53:C62)</f>
        <v>69265.45</v>
      </c>
      <c r="D63" s="36">
        <f>SUM(D53:D62)</f>
        <v>0</v>
      </c>
    </row>
    <row r="64" spans="1:4" x14ac:dyDescent="0.25">
      <c r="A64" s="43" t="s">
        <v>60</v>
      </c>
      <c r="B64" s="36">
        <f>B50-B63</f>
        <v>17004</v>
      </c>
      <c r="C64" s="48">
        <f>C50-C63</f>
        <v>23554.550000000003</v>
      </c>
      <c r="D64" s="48">
        <f>D50-D63</f>
        <v>0</v>
      </c>
    </row>
    <row r="66" spans="1:5" x14ac:dyDescent="0.25">
      <c r="A66" s="43" t="s">
        <v>61</v>
      </c>
      <c r="B66" s="49" t="s">
        <v>62</v>
      </c>
      <c r="C66" s="49" t="s">
        <v>63</v>
      </c>
      <c r="D66" s="49" t="s">
        <v>64</v>
      </c>
      <c r="E66" s="49" t="s">
        <v>65</v>
      </c>
    </row>
    <row r="67" spans="1:5" x14ac:dyDescent="0.25">
      <c r="A67" s="32" t="s">
        <v>66</v>
      </c>
      <c r="B67" s="30"/>
      <c r="C67" s="30">
        <f>M45</f>
        <v>18686.333333333347</v>
      </c>
      <c r="D67" s="30">
        <f>O45</f>
        <v>27340.883333333331</v>
      </c>
      <c r="E67" s="30"/>
    </row>
    <row r="68" spans="1:5" x14ac:dyDescent="0.25">
      <c r="A68" s="32" t="s">
        <v>67</v>
      </c>
      <c r="B68" s="30"/>
      <c r="C68" s="30"/>
      <c r="D68" s="30"/>
      <c r="E68" s="30"/>
    </row>
    <row r="69" spans="1:5" x14ac:dyDescent="0.25">
      <c r="A69" s="43" t="s">
        <v>68</v>
      </c>
      <c r="B69" s="36">
        <f>SUM(B67:B68)</f>
        <v>0</v>
      </c>
      <c r="C69" s="36">
        <f>SUM(C67:C68)</f>
        <v>18686.333333333347</v>
      </c>
      <c r="D69" s="36">
        <f>SUM(D67:D68)</f>
        <v>27340.883333333331</v>
      </c>
      <c r="E69" s="36">
        <f>SUM(E67:E68)</f>
        <v>0</v>
      </c>
    </row>
    <row r="70" spans="1:5" x14ac:dyDescent="0.25">
      <c r="A70" s="32" t="s">
        <v>69</v>
      </c>
      <c r="B70" s="32"/>
      <c r="C70" s="30"/>
      <c r="D70" s="30"/>
      <c r="E70" s="30"/>
    </row>
    <row r="71" spans="1:5" x14ac:dyDescent="0.25">
      <c r="A71" s="32" t="s">
        <v>70</v>
      </c>
      <c r="B71" s="35"/>
      <c r="C71" s="39">
        <f>N31</f>
        <v>3000</v>
      </c>
      <c r="D71" s="39">
        <v>3000</v>
      </c>
      <c r="E71" s="39"/>
    </row>
    <row r="72" spans="1:5" x14ac:dyDescent="0.25">
      <c r="A72" s="41" t="s">
        <v>71</v>
      </c>
      <c r="B72" s="35"/>
      <c r="C72" s="39">
        <f>-C71*20%</f>
        <v>-600</v>
      </c>
      <c r="D72" s="39">
        <f>C72-D71*20%</f>
        <v>-1200</v>
      </c>
      <c r="E72" s="39"/>
    </row>
    <row r="73" spans="1:5" x14ac:dyDescent="0.25">
      <c r="A73" s="35" t="s">
        <v>29</v>
      </c>
      <c r="B73" s="35"/>
      <c r="C73" s="34">
        <f>N32</f>
        <v>7000</v>
      </c>
      <c r="D73" s="34">
        <f>C73+O32</f>
        <v>25000</v>
      </c>
      <c r="E73" s="34"/>
    </row>
    <row r="74" spans="1:5" x14ac:dyDescent="0.25">
      <c r="A74" s="35" t="s">
        <v>71</v>
      </c>
      <c r="B74" s="35"/>
      <c r="C74" s="34">
        <f>-C73*20%</f>
        <v>-1400</v>
      </c>
      <c r="D74" s="34">
        <f>C74-D73*20%</f>
        <v>-6400</v>
      </c>
      <c r="E74" s="34"/>
    </row>
    <row r="75" spans="1:5" x14ac:dyDescent="0.25">
      <c r="A75" s="43" t="s">
        <v>72</v>
      </c>
      <c r="B75" s="43">
        <f>SUM(B70:B74)</f>
        <v>0</v>
      </c>
      <c r="C75" s="36">
        <f>SUM(C70:C74)</f>
        <v>8000</v>
      </c>
      <c r="D75" s="36">
        <f>SUM(D70:D74)</f>
        <v>20400</v>
      </c>
      <c r="E75" s="36">
        <f>SUM(E70:E74)</f>
        <v>0</v>
      </c>
    </row>
    <row r="76" spans="1:5" x14ac:dyDescent="0.25">
      <c r="A76" s="43" t="s">
        <v>73</v>
      </c>
      <c r="B76" s="36">
        <f>B69+B75</f>
        <v>0</v>
      </c>
      <c r="C76" s="36">
        <f>C69+C75</f>
        <v>26686.333333333347</v>
      </c>
      <c r="D76" s="36">
        <f>D69+D75</f>
        <v>47740.883333333331</v>
      </c>
      <c r="E76" s="36">
        <f>E69+E75</f>
        <v>0</v>
      </c>
    </row>
    <row r="77" spans="1:5" x14ac:dyDescent="0.25">
      <c r="A77" s="32"/>
      <c r="B77" s="32"/>
      <c r="C77" s="32"/>
      <c r="D77" s="32"/>
      <c r="E77" s="32"/>
    </row>
    <row r="78" spans="1:5" x14ac:dyDescent="0.25">
      <c r="A78" s="43" t="s">
        <v>74</v>
      </c>
      <c r="B78" s="43"/>
      <c r="C78" s="43"/>
      <c r="D78" s="43"/>
      <c r="E78" s="43"/>
    </row>
    <row r="79" spans="1:5" x14ac:dyDescent="0.25">
      <c r="A79" s="32" t="s">
        <v>75</v>
      </c>
      <c r="B79" s="32"/>
      <c r="C79" s="30"/>
      <c r="D79" s="30"/>
      <c r="E79" s="30"/>
    </row>
    <row r="80" spans="1:5" x14ac:dyDescent="0.25">
      <c r="A80" s="32" t="s">
        <v>76</v>
      </c>
      <c r="B80" s="32"/>
      <c r="C80" s="30"/>
      <c r="D80" s="30"/>
      <c r="E80" s="30"/>
    </row>
    <row r="81" spans="1:5" x14ac:dyDescent="0.25">
      <c r="A81" s="43" t="s">
        <v>77</v>
      </c>
      <c r="B81" s="43">
        <f>SUM(B79:B80)</f>
        <v>0</v>
      </c>
      <c r="C81" s="43">
        <f>SUM(C79:C80)</f>
        <v>0</v>
      </c>
      <c r="D81" s="43">
        <f>SUM(D79:D80)</f>
        <v>0</v>
      </c>
      <c r="E81" s="43">
        <f>SUM(E79:E80)</f>
        <v>0</v>
      </c>
    </row>
    <row r="82" spans="1:5" ht="45" x14ac:dyDescent="0.25">
      <c r="A82" s="50" t="s">
        <v>78</v>
      </c>
      <c r="B82" s="30"/>
      <c r="C82" s="39">
        <f>B27-N42</f>
        <v>2708.3333333333335</v>
      </c>
      <c r="D82" s="39">
        <f>C82-O42</f>
        <v>208.33333333333348</v>
      </c>
      <c r="E82" s="39"/>
    </row>
    <row r="83" spans="1:5" x14ac:dyDescent="0.25">
      <c r="A83" s="35" t="s">
        <v>79</v>
      </c>
      <c r="B83" s="34"/>
      <c r="C83" s="34">
        <f>N28</f>
        <v>4474</v>
      </c>
      <c r="D83" s="34">
        <f>C83</f>
        <v>4474</v>
      </c>
      <c r="E83" s="34"/>
    </row>
    <row r="84" spans="1:5" x14ac:dyDescent="0.25">
      <c r="A84" s="51" t="s">
        <v>80</v>
      </c>
      <c r="B84" s="36">
        <f>SUM(B82:B83)</f>
        <v>0</v>
      </c>
      <c r="C84" s="77">
        <f>SUM(C82:C83)</f>
        <v>7182.3333333333339</v>
      </c>
      <c r="D84" s="77">
        <f>SUM(D82:D83)</f>
        <v>4682.3333333333339</v>
      </c>
      <c r="E84" s="43">
        <f>SUM(E82:E83)</f>
        <v>0</v>
      </c>
    </row>
    <row r="85" spans="1:5" x14ac:dyDescent="0.25">
      <c r="A85" s="41" t="s">
        <v>81</v>
      </c>
      <c r="B85" s="39"/>
      <c r="C85" s="39">
        <f>N26</f>
        <v>2500</v>
      </c>
      <c r="D85" s="39">
        <f>C85</f>
        <v>2500</v>
      </c>
      <c r="E85" s="39"/>
    </row>
    <row r="86" spans="1:5" x14ac:dyDescent="0.25">
      <c r="A86" s="32" t="s">
        <v>82</v>
      </c>
      <c r="B86" s="32"/>
      <c r="C86" s="32"/>
      <c r="D86" s="30">
        <f>C87</f>
        <v>17004</v>
      </c>
      <c r="E86" s="30"/>
    </row>
    <row r="87" spans="1:5" x14ac:dyDescent="0.25">
      <c r="A87" s="32" t="s">
        <v>83</v>
      </c>
      <c r="B87" s="32"/>
      <c r="C87" s="30">
        <f>B64</f>
        <v>17004</v>
      </c>
      <c r="D87" s="30">
        <f>C64</f>
        <v>23554.550000000003</v>
      </c>
      <c r="E87" s="30"/>
    </row>
    <row r="88" spans="1:5" x14ac:dyDescent="0.25">
      <c r="A88" s="51" t="s">
        <v>84</v>
      </c>
      <c r="B88" s="36">
        <f>SUM(B85:B87)</f>
        <v>0</v>
      </c>
      <c r="C88" s="36">
        <f>SUM(C85:C87)</f>
        <v>19504</v>
      </c>
      <c r="D88" s="36">
        <f>SUM(D85:D87)</f>
        <v>43058.55</v>
      </c>
      <c r="E88" s="36">
        <f>SUM(E85:E87)</f>
        <v>0</v>
      </c>
    </row>
    <row r="89" spans="1:5" x14ac:dyDescent="0.25">
      <c r="A89" s="51" t="s">
        <v>85</v>
      </c>
      <c r="B89" s="36">
        <f>B81+B84+B88</f>
        <v>0</v>
      </c>
      <c r="C89" s="36">
        <f>C81+C84+C88</f>
        <v>26686.333333333336</v>
      </c>
      <c r="D89" s="36">
        <f>D81+D84+D88</f>
        <v>47740.883333333339</v>
      </c>
      <c r="E89" s="36">
        <f>E81+E84+E88</f>
        <v>0</v>
      </c>
    </row>
    <row r="91" spans="1:5" x14ac:dyDescent="0.25">
      <c r="C91" s="78">
        <f>C76-C89</f>
        <v>0</v>
      </c>
      <c r="D91" s="78">
        <f>D76-D89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moroz</dc:creator>
  <cp:lastModifiedBy>moroz</cp:lastModifiedBy>
  <dcterms:created xsi:type="dcterms:W3CDTF">2013-09-25T10:07:16Z</dcterms:created>
  <dcterms:modified xsi:type="dcterms:W3CDTF">2013-10-16T12:14:56Z</dcterms:modified>
</cp:coreProperties>
</file>